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d\Documents\rfinsights\intermods\"/>
    </mc:Choice>
  </mc:AlternateContent>
  <xr:revisionPtr revIDLastSave="0" documentId="8_{4953D29F-53A3-4FCB-BEB8-227406E005C7}" xr6:coauthVersionLast="47" xr6:coauthVersionMax="47" xr10:uidLastSave="{00000000-0000-0000-0000-000000000000}"/>
  <bookViews>
    <workbookView xWindow="-120" yWindow="-120" windowWidth="29040" windowHeight="15990" tabRatio="712" xr2:uid="{0D651814-C409-42D9-AD4C-81FF0B85311C}"/>
  </bookViews>
  <sheets>
    <sheet name="inputTonesHere" sheetId="1" r:id="rId1"/>
    <sheet name="orderedByFreq" sheetId="2" r:id="rId2"/>
    <sheet name="orderedAndCombined" sheetId="4" r:id="rId3"/>
    <sheet name="typical_polyCoffs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2" l="1"/>
  <c r="C5" i="12"/>
  <c r="C6" i="12"/>
  <c r="C7" i="12"/>
  <c r="D31" i="4" s="1"/>
  <c r="C3" i="12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E41" i="1"/>
  <c r="E38" i="1"/>
  <c r="E58" i="1"/>
  <c r="E52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6" i="1"/>
  <c r="G6" i="1" s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3" i="1"/>
  <c r="E51" i="1"/>
  <c r="E50" i="1"/>
  <c r="E49" i="1"/>
  <c r="E47" i="1"/>
  <c r="E45" i="1"/>
  <c r="E44" i="1"/>
  <c r="E43" i="1"/>
  <c r="E29" i="1"/>
  <c r="E27" i="1"/>
  <c r="E26" i="1"/>
  <c r="E24" i="1"/>
  <c r="D63" i="4" l="1"/>
  <c r="D26" i="4"/>
  <c r="D54" i="4"/>
  <c r="G54" i="4" s="1"/>
  <c r="D19" i="4"/>
  <c r="G19" i="4" s="1"/>
  <c r="D48" i="4"/>
  <c r="G48" i="4" s="1"/>
  <c r="D20" i="4"/>
  <c r="G20" i="4" s="1"/>
  <c r="D67" i="4"/>
  <c r="G67" i="4" s="1"/>
  <c r="H67" i="4" s="1"/>
  <c r="I67" i="4" s="1"/>
  <c r="D66" i="4"/>
  <c r="G66" i="4" s="1"/>
  <c r="H66" i="4" s="1"/>
  <c r="I66" i="4" s="1"/>
  <c r="D52" i="4"/>
  <c r="G52" i="4" s="1"/>
  <c r="D30" i="4"/>
  <c r="D15" i="4"/>
  <c r="G15" i="4" s="1"/>
  <c r="D65" i="4"/>
  <c r="G65" i="4" s="1"/>
  <c r="H65" i="4" s="1"/>
  <c r="I65" i="4" s="1"/>
  <c r="D56" i="4"/>
  <c r="G56" i="4" s="1"/>
  <c r="H56" i="4" s="1"/>
  <c r="I56" i="4" s="1"/>
  <c r="D51" i="4"/>
  <c r="G51" i="4" s="1"/>
  <c r="D45" i="4"/>
  <c r="G45" i="4" s="1"/>
  <c r="D29" i="4"/>
  <c r="G29" i="4" s="1"/>
  <c r="D21" i="4"/>
  <c r="G21" i="4" s="1"/>
  <c r="D14" i="4"/>
  <c r="G14" i="4" s="1"/>
  <c r="D62" i="4"/>
  <c r="G62" i="4" s="1"/>
  <c r="H62" i="4" s="1"/>
  <c r="I62" i="4" s="1"/>
  <c r="D46" i="4"/>
  <c r="G46" i="4" s="1"/>
  <c r="D25" i="4"/>
  <c r="G25" i="4" s="1"/>
  <c r="D64" i="4"/>
  <c r="G64" i="4" s="1"/>
  <c r="H64" i="4" s="1"/>
  <c r="I64" i="4" s="1"/>
  <c r="D55" i="4"/>
  <c r="G55" i="4" s="1"/>
  <c r="D49" i="4"/>
  <c r="G49" i="4" s="1"/>
  <c r="D43" i="4"/>
  <c r="G43" i="4" s="1"/>
  <c r="H43" i="4" s="1"/>
  <c r="I43" i="4" s="1"/>
  <c r="D27" i="4"/>
  <c r="G27" i="4" s="1"/>
  <c r="G31" i="4"/>
  <c r="H31" i="4" s="1"/>
  <c r="I31" i="4" s="1"/>
  <c r="D12" i="4"/>
  <c r="G12" i="4" s="1"/>
  <c r="H12" i="4" s="1"/>
  <c r="I12" i="4" s="1"/>
  <c r="G63" i="4"/>
  <c r="H63" i="4" s="1"/>
  <c r="I63" i="4" s="1"/>
  <c r="G30" i="4"/>
  <c r="G26" i="4"/>
  <c r="D28" i="4"/>
  <c r="G28" i="4" s="1"/>
  <c r="D58" i="4"/>
  <c r="G58" i="4" s="1"/>
  <c r="H58" i="4" s="1"/>
  <c r="I58" i="4" s="1"/>
  <c r="D13" i="4"/>
  <c r="G13" i="4" s="1"/>
  <c r="D39" i="4"/>
  <c r="G39" i="4" s="1"/>
  <c r="D22" i="4"/>
  <c r="G22" i="4" s="1"/>
  <c r="D53" i="4"/>
  <c r="G53" i="4" s="1"/>
  <c r="D61" i="4"/>
  <c r="G61" i="4" s="1"/>
  <c r="H61" i="4" s="1"/>
  <c r="I61" i="4" s="1"/>
  <c r="D60" i="4"/>
  <c r="G60" i="4" s="1"/>
  <c r="H60" i="4" s="1"/>
  <c r="I60" i="4" s="1"/>
  <c r="D59" i="4"/>
  <c r="G59" i="4" s="1"/>
  <c r="H59" i="4" s="1"/>
  <c r="I59" i="4" s="1"/>
  <c r="D57" i="4"/>
  <c r="G57" i="4" s="1"/>
  <c r="H57" i="4" s="1"/>
  <c r="I57" i="4" s="1"/>
  <c r="D47" i="4"/>
  <c r="G47" i="4" s="1"/>
  <c r="D50" i="4"/>
  <c r="G50" i="4" s="1"/>
  <c r="D42" i="4"/>
  <c r="G42" i="4" s="1"/>
  <c r="H42" i="4" s="1"/>
  <c r="I42" i="4" s="1"/>
  <c r="D11" i="4"/>
  <c r="G11" i="4" s="1"/>
  <c r="H11" i="4" s="1"/>
  <c r="I11" i="4" s="1"/>
  <c r="D44" i="4"/>
  <c r="G44" i="4" s="1"/>
  <c r="D3" i="4"/>
  <c r="G3" i="4" s="1"/>
  <c r="D33" i="4"/>
  <c r="G33" i="4" s="1"/>
  <c r="D8" i="4"/>
  <c r="G8" i="4" s="1"/>
  <c r="D32" i="4"/>
  <c r="G32" i="4" s="1"/>
  <c r="H32" i="4" s="1"/>
  <c r="I32" i="4" s="1"/>
  <c r="D36" i="4"/>
  <c r="G36" i="4" s="1"/>
  <c r="D16" i="4"/>
  <c r="G16" i="4" s="1"/>
  <c r="D23" i="4"/>
  <c r="G23" i="4" s="1"/>
  <c r="D17" i="4"/>
  <c r="G17" i="4" s="1"/>
  <c r="D38" i="4"/>
  <c r="G38" i="4" s="1"/>
  <c r="D37" i="4"/>
  <c r="G37" i="4" s="1"/>
  <c r="D34" i="4"/>
  <c r="G34" i="4" s="1"/>
  <c r="D41" i="4"/>
  <c r="G41" i="4" s="1"/>
  <c r="D4" i="4"/>
  <c r="G4" i="4" s="1"/>
  <c r="D5" i="4"/>
  <c r="G5" i="4" s="1"/>
  <c r="D6" i="4"/>
  <c r="G6" i="4" s="1"/>
  <c r="D24" i="4"/>
  <c r="G24" i="4" s="1"/>
  <c r="D9" i="4"/>
  <c r="G9" i="4" s="1"/>
  <c r="D10" i="4"/>
  <c r="G10" i="4" s="1"/>
  <c r="D7" i="4"/>
  <c r="G7" i="4" s="1"/>
  <c r="D40" i="4"/>
  <c r="G40" i="4" s="1"/>
  <c r="D35" i="4"/>
  <c r="G35" i="4" s="1"/>
  <c r="D18" i="4"/>
  <c r="G18" i="4" s="1"/>
  <c r="H49" i="4" l="1"/>
  <c r="I49" i="4" s="1"/>
  <c r="H46" i="4"/>
  <c r="I46" i="4" s="1"/>
  <c r="H55" i="4"/>
  <c r="I55" i="4" s="1"/>
  <c r="H52" i="4"/>
  <c r="I52" i="4" s="1"/>
  <c r="H30" i="4"/>
  <c r="I30" i="4" s="1"/>
  <c r="H15" i="4"/>
  <c r="I15" i="4" s="1"/>
  <c r="H10" i="4"/>
  <c r="I10" i="4" s="1"/>
  <c r="H27" i="4"/>
  <c r="I27" i="4" s="1"/>
  <c r="H38" i="4"/>
  <c r="I38" i="4" s="1"/>
  <c r="H35" i="4"/>
  <c r="I35" i="4" s="1"/>
  <c r="H41" i="4"/>
  <c r="I41" i="4" s="1"/>
  <c r="H7" i="4"/>
  <c r="I7" i="4" s="1"/>
  <c r="H21" i="4"/>
  <c r="I21" i="4" s="1"/>
  <c r="J59" i="4" s="1"/>
  <c r="J67" i="4" l="1"/>
  <c r="J43" i="4"/>
  <c r="J65" i="4"/>
  <c r="J64" i="4"/>
  <c r="J66" i="4"/>
  <c r="J31" i="4"/>
  <c r="J63" i="4"/>
  <c r="J21" i="4"/>
  <c r="J27" i="4"/>
  <c r="J32" i="4"/>
  <c r="J12" i="4"/>
  <c r="J52" i="4"/>
  <c r="J15" i="4"/>
  <c r="J58" i="4"/>
  <c r="J35" i="4"/>
  <c r="J60" i="4"/>
  <c r="J7" i="4"/>
  <c r="J57" i="4"/>
  <c r="J62" i="4"/>
  <c r="J46" i="4"/>
  <c r="J55" i="4"/>
  <c r="J41" i="4"/>
  <c r="J38" i="4"/>
  <c r="J49" i="4"/>
  <c r="J30" i="4"/>
  <c r="J10" i="4"/>
  <c r="J42" i="4"/>
  <c r="J61" i="4"/>
  <c r="J56" i="4"/>
  <c r="J11" i="4"/>
</calcChain>
</file>

<file path=xl/sharedStrings.xml><?xml version="1.0" encoding="utf-8"?>
<sst xmlns="http://schemas.openxmlformats.org/spreadsheetml/2006/main" count="251" uniqueCount="66">
  <si>
    <t>w1</t>
  </si>
  <si>
    <t>w2</t>
  </si>
  <si>
    <t>2w1</t>
  </si>
  <si>
    <t>2w2</t>
  </si>
  <si>
    <t>w1-w2</t>
  </si>
  <si>
    <t>w1+w2</t>
  </si>
  <si>
    <t>Term</t>
  </si>
  <si>
    <t>3w1</t>
  </si>
  <si>
    <t>3w2</t>
  </si>
  <si>
    <t>Freq</t>
  </si>
  <si>
    <t>DC</t>
  </si>
  <si>
    <t>Scaler</t>
  </si>
  <si>
    <t>2w1-w2</t>
  </si>
  <si>
    <t>2w1+w2</t>
  </si>
  <si>
    <t>2w2-w1</t>
  </si>
  <si>
    <t>2w2+w1</t>
  </si>
  <si>
    <t>Abs (Freq)</t>
  </si>
  <si>
    <t>4w1</t>
  </si>
  <si>
    <t>4w2</t>
  </si>
  <si>
    <t>3w1-w2</t>
  </si>
  <si>
    <t>w2-w1</t>
  </si>
  <si>
    <t>2(w1-w2)</t>
  </si>
  <si>
    <t>2(w1+w2)</t>
  </si>
  <si>
    <t>5w1</t>
  </si>
  <si>
    <t>5w2</t>
  </si>
  <si>
    <t>w1-2w2</t>
  </si>
  <si>
    <t>w1+2w2</t>
  </si>
  <si>
    <t>3w1-2w2</t>
  </si>
  <si>
    <t>3w1+2w2</t>
  </si>
  <si>
    <t>w2-2w1</t>
  </si>
  <si>
    <t>w2+2w1</t>
  </si>
  <si>
    <t>3w2-2w1</t>
  </si>
  <si>
    <t>3w2+2w1</t>
  </si>
  <si>
    <t>4w1+w2</t>
  </si>
  <si>
    <t>w2-4w1</t>
  </si>
  <si>
    <t>4w2+w1</t>
  </si>
  <si>
    <t>w1-4w2</t>
  </si>
  <si>
    <t>IMD Order</t>
  </si>
  <si>
    <t>w1 Order</t>
  </si>
  <si>
    <t>w2 Order</t>
  </si>
  <si>
    <t>w2+w1</t>
  </si>
  <si>
    <t>MHz</t>
  </si>
  <si>
    <t>3w1+w2</t>
  </si>
  <si>
    <t>3w2-w1</t>
  </si>
  <si>
    <t>3w2+w1</t>
  </si>
  <si>
    <t>a1</t>
  </si>
  <si>
    <t>a2</t>
  </si>
  <si>
    <t>a3</t>
  </si>
  <si>
    <t>a4</t>
  </si>
  <si>
    <t>a5</t>
  </si>
  <si>
    <t>dB</t>
  </si>
  <si>
    <t>linear</t>
  </si>
  <si>
    <t>Sign</t>
  </si>
  <si>
    <t>Coeff</t>
  </si>
  <si>
    <t>Sum</t>
  </si>
  <si>
    <t>Effective</t>
  </si>
  <si>
    <t>dB relative to Signal</t>
  </si>
  <si>
    <t>Envelope</t>
  </si>
  <si>
    <t>IM5</t>
  </si>
  <si>
    <t>IM3</t>
  </si>
  <si>
    <t>Sig</t>
  </si>
  <si>
    <t>HD2</t>
  </si>
  <si>
    <t>HD3</t>
  </si>
  <si>
    <t>IMD3</t>
  </si>
  <si>
    <t>IMD4</t>
  </si>
  <si>
    <t>Input # in this 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</si>
</sst>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000"/>
    <numFmt numFmtId="168" formatCode="0.0"/>
    <numFmt numFmtId="172" formatCode="0.0E+00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Philosopher"/>
    </font>
    <font>
      <b/>
      <sz val="11"/>
      <color rgb="FF3F3F76"/>
      <name val="Philosopher"/>
    </font>
    <font>
      <sz val="11"/>
      <color rgb="FF40CE7F"/>
      <name val="Philosopher"/>
    </font>
    <font>
      <sz val="11"/>
      <color rgb="FFFEDB39"/>
      <name val="Philosopher"/>
    </font>
    <font>
      <sz val="11"/>
      <color rgb="FFE74C3C"/>
      <name val="Philosopher"/>
    </font>
    <font>
      <sz val="11"/>
      <color rgb="FF57ACDC"/>
      <name val="Philosopher"/>
    </font>
    <font>
      <sz val="11"/>
      <color rgb="FFE91E56"/>
      <name val="Philosopher"/>
    </font>
    <font>
      <sz val="11"/>
      <name val="Philosopher"/>
    </font>
    <font>
      <sz val="11"/>
      <name val="Calibri"/>
      <family val="2"/>
      <scheme val="minor"/>
    </font>
    <font>
      <b/>
      <sz val="11"/>
      <color theme="0"/>
      <name val="Philosophe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131417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2">
    <xf numFmtId="0" fontId="0" fillId="0" borderId="0" xfId="0"/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72" fontId="6" fillId="3" borderId="2" xfId="0" applyNumberFormat="1" applyFont="1" applyFill="1" applyBorder="1" applyAlignment="1">
      <alignment horizontal="center" vertical="center"/>
    </xf>
    <xf numFmtId="172" fontId="8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72" fontId="7" fillId="3" borderId="2" xfId="0" applyNumberFormat="1" applyFont="1" applyFill="1" applyBorder="1" applyAlignment="1">
      <alignment horizontal="center" vertical="center"/>
    </xf>
    <xf numFmtId="172" fontId="9" fillId="3" borderId="2" xfId="0" applyNumberFormat="1" applyFont="1" applyFill="1" applyBorder="1" applyAlignment="1">
      <alignment horizontal="center" vertical="center"/>
    </xf>
    <xf numFmtId="172" fontId="5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</cellXfs>
  <cellStyles count="2">
    <cellStyle name="Input" xfId="1" builtinId="20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1E56"/>
      <color rgb="FF57ACDC"/>
      <color rgb="FFE74C3C"/>
      <color rgb="FFFEDB39"/>
      <color rgb="FF40CE7F"/>
      <color rgb="FF131417"/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51C2B-ACB9-4E95-9497-FED95F76E0B8}">
  <dimension ref="A2:G77"/>
  <sheetViews>
    <sheetView tabSelected="1" zoomScale="175" zoomScaleNormal="175" workbookViewId="0">
      <selection activeCell="E4" sqref="E4"/>
    </sheetView>
  </sheetViews>
  <sheetFormatPr defaultRowHeight="15.75" x14ac:dyDescent="0.25"/>
  <cols>
    <col min="1" max="1" width="11.28515625" style="1" bestFit="1" customWidth="1"/>
    <col min="2" max="5" width="9.140625" style="1"/>
    <col min="6" max="6" width="0" style="1" hidden="1" customWidth="1"/>
    <col min="7" max="7" width="10.140625" style="1" customWidth="1"/>
    <col min="8" max="16384" width="9.140625" style="1"/>
  </cols>
  <sheetData>
    <row r="2" spans="1:7" x14ac:dyDescent="0.25">
      <c r="B2" s="5" t="s">
        <v>0</v>
      </c>
      <c r="C2" s="5"/>
      <c r="D2" s="5"/>
      <c r="E2" s="6">
        <v>100</v>
      </c>
      <c r="F2" s="6" t="s">
        <v>41</v>
      </c>
    </row>
    <row r="3" spans="1:7" x14ac:dyDescent="0.25">
      <c r="B3" s="5" t="s">
        <v>1</v>
      </c>
      <c r="C3" s="5"/>
      <c r="D3" s="5"/>
      <c r="E3" s="6">
        <v>110</v>
      </c>
      <c r="F3" s="6" t="s">
        <v>41</v>
      </c>
    </row>
    <row r="5" spans="1:7" x14ac:dyDescent="0.25">
      <c r="A5" s="3" t="s">
        <v>37</v>
      </c>
      <c r="B5" s="3" t="s">
        <v>6</v>
      </c>
      <c r="C5" s="3" t="s">
        <v>38</v>
      </c>
      <c r="D5" s="3" t="s">
        <v>39</v>
      </c>
      <c r="E5" s="4" t="s">
        <v>11</v>
      </c>
      <c r="F5" s="4" t="s">
        <v>9</v>
      </c>
      <c r="G5" s="3" t="s">
        <v>16</v>
      </c>
    </row>
    <row r="6" spans="1:7" x14ac:dyDescent="0.25">
      <c r="A6" s="7">
        <v>1</v>
      </c>
      <c r="B6" s="7" t="s">
        <v>0</v>
      </c>
      <c r="C6" s="7">
        <v>1</v>
      </c>
      <c r="D6" s="7">
        <v>0</v>
      </c>
      <c r="E6" s="8">
        <v>1</v>
      </c>
      <c r="F6" s="8">
        <f>C6*$E$2+D6*$E$3</f>
        <v>100</v>
      </c>
      <c r="G6" s="7">
        <f>ABS(F6)</f>
        <v>100</v>
      </c>
    </row>
    <row r="7" spans="1:7" x14ac:dyDescent="0.25">
      <c r="A7" s="7">
        <v>1</v>
      </c>
      <c r="B7" s="7" t="s">
        <v>1</v>
      </c>
      <c r="C7" s="7">
        <v>0</v>
      </c>
      <c r="D7" s="7">
        <v>1</v>
      </c>
      <c r="E7" s="8">
        <v>1</v>
      </c>
      <c r="F7" s="8">
        <f t="shared" ref="F7:F70" si="0">C7*$E$2+D7*$E$3</f>
        <v>110</v>
      </c>
      <c r="G7" s="7">
        <f t="shared" ref="G7:G70" si="1">ABS(F7)</f>
        <v>110</v>
      </c>
    </row>
    <row r="8" spans="1:7" x14ac:dyDescent="0.25">
      <c r="A8" s="9">
        <v>2</v>
      </c>
      <c r="B8" s="9" t="s">
        <v>10</v>
      </c>
      <c r="C8" s="9">
        <v>0</v>
      </c>
      <c r="D8" s="9">
        <v>0</v>
      </c>
      <c r="E8" s="10">
        <v>0.5</v>
      </c>
      <c r="F8" s="10">
        <f t="shared" si="0"/>
        <v>0</v>
      </c>
      <c r="G8" s="9">
        <f t="shared" si="1"/>
        <v>0</v>
      </c>
    </row>
    <row r="9" spans="1:7" x14ac:dyDescent="0.25">
      <c r="A9" s="9">
        <v>2</v>
      </c>
      <c r="B9" s="9" t="s">
        <v>10</v>
      </c>
      <c r="C9" s="9">
        <v>0</v>
      </c>
      <c r="D9" s="9">
        <v>0</v>
      </c>
      <c r="E9" s="10">
        <v>0.5</v>
      </c>
      <c r="F9" s="10">
        <f t="shared" si="0"/>
        <v>0</v>
      </c>
      <c r="G9" s="9">
        <f t="shared" si="1"/>
        <v>0</v>
      </c>
    </row>
    <row r="10" spans="1:7" x14ac:dyDescent="0.25">
      <c r="A10" s="9">
        <v>2</v>
      </c>
      <c r="B10" s="9" t="s">
        <v>2</v>
      </c>
      <c r="C10" s="9">
        <v>2</v>
      </c>
      <c r="D10" s="9">
        <v>0</v>
      </c>
      <c r="E10" s="10">
        <v>0.5</v>
      </c>
      <c r="F10" s="10">
        <f t="shared" si="0"/>
        <v>200</v>
      </c>
      <c r="G10" s="9">
        <f t="shared" si="1"/>
        <v>200</v>
      </c>
    </row>
    <row r="11" spans="1:7" x14ac:dyDescent="0.25">
      <c r="A11" s="9">
        <v>2</v>
      </c>
      <c r="B11" s="9" t="s">
        <v>3</v>
      </c>
      <c r="C11" s="9">
        <v>0</v>
      </c>
      <c r="D11" s="9">
        <v>2</v>
      </c>
      <c r="E11" s="10">
        <v>0.5</v>
      </c>
      <c r="F11" s="10">
        <f t="shared" si="0"/>
        <v>220</v>
      </c>
      <c r="G11" s="9">
        <f t="shared" si="1"/>
        <v>220</v>
      </c>
    </row>
    <row r="12" spans="1:7" x14ac:dyDescent="0.25">
      <c r="A12" s="9">
        <v>2</v>
      </c>
      <c r="B12" s="9" t="s">
        <v>4</v>
      </c>
      <c r="C12" s="9">
        <v>1</v>
      </c>
      <c r="D12" s="9">
        <v>-1</v>
      </c>
      <c r="E12" s="10">
        <v>1</v>
      </c>
      <c r="F12" s="10">
        <f t="shared" si="0"/>
        <v>-10</v>
      </c>
      <c r="G12" s="9">
        <f t="shared" si="1"/>
        <v>10</v>
      </c>
    </row>
    <row r="13" spans="1:7" x14ac:dyDescent="0.25">
      <c r="A13" s="9">
        <v>2</v>
      </c>
      <c r="B13" s="9" t="s">
        <v>5</v>
      </c>
      <c r="C13" s="9">
        <v>1</v>
      </c>
      <c r="D13" s="9">
        <v>1</v>
      </c>
      <c r="E13" s="10">
        <v>1</v>
      </c>
      <c r="F13" s="10">
        <f t="shared" si="0"/>
        <v>210</v>
      </c>
      <c r="G13" s="9">
        <f t="shared" si="1"/>
        <v>210</v>
      </c>
    </row>
    <row r="14" spans="1:7" x14ac:dyDescent="0.25">
      <c r="A14" s="11">
        <v>3</v>
      </c>
      <c r="B14" s="11" t="s">
        <v>0</v>
      </c>
      <c r="C14" s="11">
        <v>1</v>
      </c>
      <c r="D14" s="11">
        <v>0</v>
      </c>
      <c r="E14" s="11">
        <v>0.75</v>
      </c>
      <c r="F14" s="12">
        <f t="shared" si="0"/>
        <v>100</v>
      </c>
      <c r="G14" s="11">
        <f t="shared" si="1"/>
        <v>100</v>
      </c>
    </row>
    <row r="15" spans="1:7" x14ac:dyDescent="0.25">
      <c r="A15" s="13">
        <v>3</v>
      </c>
      <c r="B15" s="11" t="s">
        <v>1</v>
      </c>
      <c r="C15" s="11">
        <v>0</v>
      </c>
      <c r="D15" s="11">
        <v>1</v>
      </c>
      <c r="E15" s="11">
        <v>0.75</v>
      </c>
      <c r="F15" s="12">
        <f t="shared" si="0"/>
        <v>110</v>
      </c>
      <c r="G15" s="11">
        <f t="shared" si="1"/>
        <v>110</v>
      </c>
    </row>
    <row r="16" spans="1:7" x14ac:dyDescent="0.25">
      <c r="A16" s="11">
        <v>3</v>
      </c>
      <c r="B16" s="11" t="s">
        <v>7</v>
      </c>
      <c r="C16" s="11">
        <v>3</v>
      </c>
      <c r="D16" s="11">
        <v>0</v>
      </c>
      <c r="E16" s="11">
        <v>0.25</v>
      </c>
      <c r="F16" s="12">
        <f t="shared" si="0"/>
        <v>300</v>
      </c>
      <c r="G16" s="11">
        <f t="shared" si="1"/>
        <v>300</v>
      </c>
    </row>
    <row r="17" spans="1:7" x14ac:dyDescent="0.25">
      <c r="A17" s="11">
        <v>3</v>
      </c>
      <c r="B17" s="11" t="s">
        <v>8</v>
      </c>
      <c r="C17" s="11">
        <v>0</v>
      </c>
      <c r="D17" s="11">
        <v>3</v>
      </c>
      <c r="E17" s="11">
        <v>0.25</v>
      </c>
      <c r="F17" s="12">
        <f t="shared" si="0"/>
        <v>330</v>
      </c>
      <c r="G17" s="11">
        <f t="shared" si="1"/>
        <v>330</v>
      </c>
    </row>
    <row r="18" spans="1:7" x14ac:dyDescent="0.25">
      <c r="A18" s="11">
        <v>3</v>
      </c>
      <c r="B18" s="11" t="s">
        <v>1</v>
      </c>
      <c r="C18" s="11">
        <v>0</v>
      </c>
      <c r="D18" s="11">
        <v>1</v>
      </c>
      <c r="E18" s="11">
        <v>1.5</v>
      </c>
      <c r="F18" s="12">
        <f t="shared" si="0"/>
        <v>110</v>
      </c>
      <c r="G18" s="11">
        <f t="shared" si="1"/>
        <v>110</v>
      </c>
    </row>
    <row r="19" spans="1:7" x14ac:dyDescent="0.25">
      <c r="A19" s="11">
        <v>3</v>
      </c>
      <c r="B19" s="11" t="s">
        <v>12</v>
      </c>
      <c r="C19" s="11">
        <v>2</v>
      </c>
      <c r="D19" s="11">
        <v>-1</v>
      </c>
      <c r="E19" s="11">
        <v>0.75</v>
      </c>
      <c r="F19" s="12">
        <f t="shared" si="0"/>
        <v>90</v>
      </c>
      <c r="G19" s="11">
        <f t="shared" si="1"/>
        <v>90</v>
      </c>
    </row>
    <row r="20" spans="1:7" x14ac:dyDescent="0.25">
      <c r="A20" s="11">
        <v>3</v>
      </c>
      <c r="B20" s="11" t="s">
        <v>13</v>
      </c>
      <c r="C20" s="11">
        <v>2</v>
      </c>
      <c r="D20" s="11">
        <v>1</v>
      </c>
      <c r="E20" s="11">
        <v>0.75</v>
      </c>
      <c r="F20" s="12">
        <f t="shared" si="0"/>
        <v>310</v>
      </c>
      <c r="G20" s="11">
        <f t="shared" si="1"/>
        <v>310</v>
      </c>
    </row>
    <row r="21" spans="1:7" x14ac:dyDescent="0.25">
      <c r="A21" s="11">
        <v>3</v>
      </c>
      <c r="B21" s="11" t="s">
        <v>0</v>
      </c>
      <c r="C21" s="11">
        <v>1</v>
      </c>
      <c r="D21" s="11">
        <v>0</v>
      </c>
      <c r="E21" s="11">
        <v>1.5</v>
      </c>
      <c r="F21" s="12">
        <f t="shared" si="0"/>
        <v>100</v>
      </c>
      <c r="G21" s="11">
        <f t="shared" si="1"/>
        <v>100</v>
      </c>
    </row>
    <row r="22" spans="1:7" x14ac:dyDescent="0.25">
      <c r="A22" s="11">
        <v>3</v>
      </c>
      <c r="B22" s="11" t="s">
        <v>14</v>
      </c>
      <c r="C22" s="11">
        <v>-1</v>
      </c>
      <c r="D22" s="11">
        <v>2</v>
      </c>
      <c r="E22" s="11">
        <v>0.75</v>
      </c>
      <c r="F22" s="12">
        <f t="shared" si="0"/>
        <v>120</v>
      </c>
      <c r="G22" s="11">
        <f t="shared" si="1"/>
        <v>120</v>
      </c>
    </row>
    <row r="23" spans="1:7" x14ac:dyDescent="0.25">
      <c r="A23" s="11">
        <v>3</v>
      </c>
      <c r="B23" s="11" t="s">
        <v>15</v>
      </c>
      <c r="C23" s="11">
        <v>1</v>
      </c>
      <c r="D23" s="11">
        <v>2</v>
      </c>
      <c r="E23" s="11">
        <v>0.75</v>
      </c>
      <c r="F23" s="12">
        <f t="shared" si="0"/>
        <v>320</v>
      </c>
      <c r="G23" s="11">
        <f t="shared" si="1"/>
        <v>320</v>
      </c>
    </row>
    <row r="24" spans="1:7" x14ac:dyDescent="0.25">
      <c r="A24" s="14">
        <v>4</v>
      </c>
      <c r="B24" s="14" t="s">
        <v>10</v>
      </c>
      <c r="C24" s="14">
        <v>0</v>
      </c>
      <c r="D24" s="14">
        <v>0</v>
      </c>
      <c r="E24" s="14">
        <f>3/8</f>
        <v>0.375</v>
      </c>
      <c r="F24" s="15">
        <f t="shared" si="0"/>
        <v>0</v>
      </c>
      <c r="G24" s="14">
        <f t="shared" si="1"/>
        <v>0</v>
      </c>
    </row>
    <row r="25" spans="1:7" x14ac:dyDescent="0.25">
      <c r="A25" s="14">
        <v>4</v>
      </c>
      <c r="B25" s="14" t="s">
        <v>2</v>
      </c>
      <c r="C25" s="14">
        <v>2</v>
      </c>
      <c r="D25" s="14">
        <v>0</v>
      </c>
      <c r="E25" s="14">
        <v>0.5</v>
      </c>
      <c r="F25" s="15">
        <f t="shared" si="0"/>
        <v>200</v>
      </c>
      <c r="G25" s="14">
        <f t="shared" si="1"/>
        <v>200</v>
      </c>
    </row>
    <row r="26" spans="1:7" x14ac:dyDescent="0.25">
      <c r="A26" s="14">
        <v>4</v>
      </c>
      <c r="B26" s="14" t="s">
        <v>17</v>
      </c>
      <c r="C26" s="14">
        <v>4</v>
      </c>
      <c r="D26" s="14">
        <v>0</v>
      </c>
      <c r="E26" s="14">
        <f>1/8</f>
        <v>0.125</v>
      </c>
      <c r="F26" s="15">
        <f t="shared" si="0"/>
        <v>400</v>
      </c>
      <c r="G26" s="14">
        <f t="shared" si="1"/>
        <v>400</v>
      </c>
    </row>
    <row r="27" spans="1:7" x14ac:dyDescent="0.25">
      <c r="A27" s="14">
        <v>4</v>
      </c>
      <c r="B27" s="14" t="s">
        <v>10</v>
      </c>
      <c r="C27" s="14">
        <v>0</v>
      </c>
      <c r="D27" s="14">
        <v>0</v>
      </c>
      <c r="E27" s="14">
        <f>3/8</f>
        <v>0.375</v>
      </c>
      <c r="F27" s="15">
        <f t="shared" si="0"/>
        <v>0</v>
      </c>
      <c r="G27" s="14">
        <f t="shared" si="1"/>
        <v>0</v>
      </c>
    </row>
    <row r="28" spans="1:7" x14ac:dyDescent="0.25">
      <c r="A28" s="14">
        <v>4</v>
      </c>
      <c r="B28" s="14" t="s">
        <v>3</v>
      </c>
      <c r="C28" s="14">
        <v>0</v>
      </c>
      <c r="D28" s="14">
        <v>2</v>
      </c>
      <c r="E28" s="14">
        <v>0.5</v>
      </c>
      <c r="F28" s="15">
        <f t="shared" si="0"/>
        <v>220</v>
      </c>
      <c r="G28" s="14">
        <f t="shared" si="1"/>
        <v>220</v>
      </c>
    </row>
    <row r="29" spans="1:7" x14ac:dyDescent="0.25">
      <c r="A29" s="14">
        <v>4</v>
      </c>
      <c r="B29" s="14" t="s">
        <v>18</v>
      </c>
      <c r="C29" s="14">
        <v>0</v>
      </c>
      <c r="D29" s="14">
        <v>4</v>
      </c>
      <c r="E29" s="14">
        <f>1/8</f>
        <v>0.125</v>
      </c>
      <c r="F29" s="15">
        <f t="shared" si="0"/>
        <v>440</v>
      </c>
      <c r="G29" s="14">
        <f t="shared" si="1"/>
        <v>440</v>
      </c>
    </row>
    <row r="30" spans="1:7" x14ac:dyDescent="0.25">
      <c r="A30" s="14">
        <v>4</v>
      </c>
      <c r="B30" s="14" t="s">
        <v>4</v>
      </c>
      <c r="C30" s="14">
        <v>1</v>
      </c>
      <c r="D30" s="14">
        <v>-1</v>
      </c>
      <c r="E30" s="14">
        <v>1.5</v>
      </c>
      <c r="F30" s="15">
        <f t="shared" si="0"/>
        <v>-10</v>
      </c>
      <c r="G30" s="14">
        <f t="shared" si="1"/>
        <v>10</v>
      </c>
    </row>
    <row r="31" spans="1:7" x14ac:dyDescent="0.25">
      <c r="A31" s="14">
        <v>4</v>
      </c>
      <c r="B31" s="14" t="s">
        <v>5</v>
      </c>
      <c r="C31" s="14">
        <v>1</v>
      </c>
      <c r="D31" s="14">
        <v>1</v>
      </c>
      <c r="E31" s="14">
        <v>1.5</v>
      </c>
      <c r="F31" s="15">
        <f t="shared" si="0"/>
        <v>210</v>
      </c>
      <c r="G31" s="14">
        <f t="shared" si="1"/>
        <v>210</v>
      </c>
    </row>
    <row r="32" spans="1:7" x14ac:dyDescent="0.25">
      <c r="A32" s="14">
        <v>4</v>
      </c>
      <c r="B32" s="14" t="s">
        <v>19</v>
      </c>
      <c r="C32" s="14">
        <v>3</v>
      </c>
      <c r="D32" s="14">
        <v>-1</v>
      </c>
      <c r="E32" s="14">
        <v>0.5</v>
      </c>
      <c r="F32" s="15">
        <f t="shared" si="0"/>
        <v>190</v>
      </c>
      <c r="G32" s="14">
        <f t="shared" si="1"/>
        <v>190</v>
      </c>
    </row>
    <row r="33" spans="1:7" x14ac:dyDescent="0.25">
      <c r="A33" s="14">
        <v>4</v>
      </c>
      <c r="B33" s="14" t="s">
        <v>42</v>
      </c>
      <c r="C33" s="14">
        <v>3</v>
      </c>
      <c r="D33" s="14">
        <v>1</v>
      </c>
      <c r="E33" s="14">
        <v>0.5</v>
      </c>
      <c r="F33" s="15">
        <f t="shared" si="0"/>
        <v>410</v>
      </c>
      <c r="G33" s="14">
        <f t="shared" si="1"/>
        <v>410</v>
      </c>
    </row>
    <row r="34" spans="1:7" x14ac:dyDescent="0.25">
      <c r="A34" s="14">
        <v>4</v>
      </c>
      <c r="B34" s="14" t="s">
        <v>20</v>
      </c>
      <c r="C34" s="14">
        <v>-1</v>
      </c>
      <c r="D34" s="14">
        <v>1</v>
      </c>
      <c r="E34" s="14">
        <v>1.5</v>
      </c>
      <c r="F34" s="15">
        <f t="shared" si="0"/>
        <v>10</v>
      </c>
      <c r="G34" s="14">
        <f t="shared" si="1"/>
        <v>10</v>
      </c>
    </row>
    <row r="35" spans="1:7" x14ac:dyDescent="0.25">
      <c r="A35" s="14">
        <v>4</v>
      </c>
      <c r="B35" s="14" t="s">
        <v>40</v>
      </c>
      <c r="C35" s="14">
        <v>1</v>
      </c>
      <c r="D35" s="14">
        <v>1</v>
      </c>
      <c r="E35" s="14">
        <v>1.5</v>
      </c>
      <c r="F35" s="15">
        <f t="shared" si="0"/>
        <v>210</v>
      </c>
      <c r="G35" s="14">
        <f t="shared" si="1"/>
        <v>210</v>
      </c>
    </row>
    <row r="36" spans="1:7" x14ac:dyDescent="0.25">
      <c r="A36" s="14">
        <v>4</v>
      </c>
      <c r="B36" s="14" t="s">
        <v>43</v>
      </c>
      <c r="C36" s="14">
        <v>-1</v>
      </c>
      <c r="D36" s="14">
        <v>3</v>
      </c>
      <c r="E36" s="14">
        <v>0.5</v>
      </c>
      <c r="F36" s="15">
        <f t="shared" si="0"/>
        <v>230</v>
      </c>
      <c r="G36" s="14">
        <f t="shared" si="1"/>
        <v>230</v>
      </c>
    </row>
    <row r="37" spans="1:7" x14ac:dyDescent="0.25">
      <c r="A37" s="14">
        <v>4</v>
      </c>
      <c r="B37" s="14" t="s">
        <v>44</v>
      </c>
      <c r="C37" s="14">
        <v>1</v>
      </c>
      <c r="D37" s="14">
        <v>3</v>
      </c>
      <c r="E37" s="14">
        <v>0.5</v>
      </c>
      <c r="F37" s="15">
        <f t="shared" si="0"/>
        <v>430</v>
      </c>
      <c r="G37" s="14">
        <f t="shared" si="1"/>
        <v>430</v>
      </c>
    </row>
    <row r="38" spans="1:7" x14ac:dyDescent="0.25">
      <c r="A38" s="14">
        <v>4</v>
      </c>
      <c r="B38" s="14" t="s">
        <v>10</v>
      </c>
      <c r="C38" s="14">
        <v>0</v>
      </c>
      <c r="D38" s="14">
        <v>0</v>
      </c>
      <c r="E38" s="14">
        <f>3/2</f>
        <v>1.5</v>
      </c>
      <c r="F38" s="15">
        <f t="shared" si="0"/>
        <v>0</v>
      </c>
      <c r="G38" s="14">
        <f t="shared" si="1"/>
        <v>0</v>
      </c>
    </row>
    <row r="39" spans="1:7" x14ac:dyDescent="0.25">
      <c r="A39" s="14">
        <v>4</v>
      </c>
      <c r="B39" s="14" t="s">
        <v>2</v>
      </c>
      <c r="C39" s="14">
        <v>2</v>
      </c>
      <c r="D39" s="14">
        <v>0</v>
      </c>
      <c r="E39" s="14">
        <v>1.5</v>
      </c>
      <c r="F39" s="15">
        <f t="shared" si="0"/>
        <v>200</v>
      </c>
      <c r="G39" s="14">
        <f t="shared" si="1"/>
        <v>200</v>
      </c>
    </row>
    <row r="40" spans="1:7" x14ac:dyDescent="0.25">
      <c r="A40" s="14">
        <v>4</v>
      </c>
      <c r="B40" s="14" t="s">
        <v>3</v>
      </c>
      <c r="C40" s="14">
        <v>0</v>
      </c>
      <c r="D40" s="14">
        <v>2</v>
      </c>
      <c r="E40" s="14">
        <v>1.5</v>
      </c>
      <c r="F40" s="15">
        <f t="shared" si="0"/>
        <v>220</v>
      </c>
      <c r="G40" s="14">
        <f t="shared" si="1"/>
        <v>220</v>
      </c>
    </row>
    <row r="41" spans="1:7" x14ac:dyDescent="0.25">
      <c r="A41" s="14">
        <v>4</v>
      </c>
      <c r="B41" s="14" t="s">
        <v>21</v>
      </c>
      <c r="C41" s="14">
        <v>2</v>
      </c>
      <c r="D41" s="14">
        <v>-2</v>
      </c>
      <c r="E41" s="14">
        <f>3/4</f>
        <v>0.75</v>
      </c>
      <c r="F41" s="15">
        <f t="shared" si="0"/>
        <v>-20</v>
      </c>
      <c r="G41" s="14">
        <f t="shared" si="1"/>
        <v>20</v>
      </c>
    </row>
    <row r="42" spans="1:7" x14ac:dyDescent="0.25">
      <c r="A42" s="14">
        <v>4</v>
      </c>
      <c r="B42" s="14" t="s">
        <v>22</v>
      </c>
      <c r="C42" s="14">
        <v>2</v>
      </c>
      <c r="D42" s="14">
        <v>2</v>
      </c>
      <c r="E42" s="14">
        <v>0.75</v>
      </c>
      <c r="F42" s="15">
        <f t="shared" si="0"/>
        <v>420</v>
      </c>
      <c r="G42" s="14">
        <f t="shared" si="1"/>
        <v>420</v>
      </c>
    </row>
    <row r="43" spans="1:7" x14ac:dyDescent="0.25">
      <c r="A43" s="16">
        <v>5</v>
      </c>
      <c r="B43" s="16" t="s">
        <v>0</v>
      </c>
      <c r="C43" s="16">
        <v>1</v>
      </c>
      <c r="D43" s="16">
        <v>0</v>
      </c>
      <c r="E43" s="16">
        <f>5/8</f>
        <v>0.625</v>
      </c>
      <c r="F43" s="17">
        <f t="shared" si="0"/>
        <v>100</v>
      </c>
      <c r="G43" s="16">
        <f t="shared" si="1"/>
        <v>100</v>
      </c>
    </row>
    <row r="44" spans="1:7" x14ac:dyDescent="0.25">
      <c r="A44" s="16">
        <v>5</v>
      </c>
      <c r="B44" s="16" t="s">
        <v>7</v>
      </c>
      <c r="C44" s="16">
        <v>3</v>
      </c>
      <c r="D44" s="16">
        <v>0</v>
      </c>
      <c r="E44" s="16">
        <f>5/16</f>
        <v>0.3125</v>
      </c>
      <c r="F44" s="17">
        <f t="shared" si="0"/>
        <v>300</v>
      </c>
      <c r="G44" s="16">
        <f t="shared" si="1"/>
        <v>300</v>
      </c>
    </row>
    <row r="45" spans="1:7" x14ac:dyDescent="0.25">
      <c r="A45" s="16">
        <v>5</v>
      </c>
      <c r="B45" s="16" t="s">
        <v>23</v>
      </c>
      <c r="C45" s="16">
        <v>5</v>
      </c>
      <c r="D45" s="16">
        <v>0</v>
      </c>
      <c r="E45" s="16">
        <f>1/16</f>
        <v>6.25E-2</v>
      </c>
      <c r="F45" s="17">
        <f t="shared" si="0"/>
        <v>500</v>
      </c>
      <c r="G45" s="16">
        <f t="shared" si="1"/>
        <v>500</v>
      </c>
    </row>
    <row r="46" spans="1:7" x14ac:dyDescent="0.25">
      <c r="A46" s="16">
        <v>5</v>
      </c>
      <c r="B46" s="16" t="s">
        <v>1</v>
      </c>
      <c r="C46" s="16">
        <v>0</v>
      </c>
      <c r="D46" s="16">
        <v>1</v>
      </c>
      <c r="E46" s="16">
        <v>0.625</v>
      </c>
      <c r="F46" s="17">
        <f t="shared" si="0"/>
        <v>110</v>
      </c>
      <c r="G46" s="16">
        <f t="shared" si="1"/>
        <v>110</v>
      </c>
    </row>
    <row r="47" spans="1:7" x14ac:dyDescent="0.25">
      <c r="A47" s="16">
        <v>5</v>
      </c>
      <c r="B47" s="16" t="s">
        <v>8</v>
      </c>
      <c r="C47" s="16">
        <v>0</v>
      </c>
      <c r="D47" s="16">
        <v>3</v>
      </c>
      <c r="E47" s="16">
        <f>5/16</f>
        <v>0.3125</v>
      </c>
      <c r="F47" s="17">
        <f t="shared" si="0"/>
        <v>330</v>
      </c>
      <c r="G47" s="16">
        <f t="shared" si="1"/>
        <v>330</v>
      </c>
    </row>
    <row r="48" spans="1:7" x14ac:dyDescent="0.25">
      <c r="A48" s="16">
        <v>5</v>
      </c>
      <c r="B48" s="16" t="s">
        <v>24</v>
      </c>
      <c r="C48" s="16">
        <v>0</v>
      </c>
      <c r="D48" s="16">
        <v>5</v>
      </c>
      <c r="E48" s="16">
        <v>6.25E-2</v>
      </c>
      <c r="F48" s="17">
        <f t="shared" si="0"/>
        <v>550</v>
      </c>
      <c r="G48" s="16">
        <f t="shared" si="1"/>
        <v>550</v>
      </c>
    </row>
    <row r="49" spans="1:7" x14ac:dyDescent="0.25">
      <c r="A49" s="16">
        <v>5</v>
      </c>
      <c r="B49" s="16" t="s">
        <v>0</v>
      </c>
      <c r="C49" s="16">
        <v>1</v>
      </c>
      <c r="D49" s="16">
        <v>0</v>
      </c>
      <c r="E49" s="16">
        <f>15/4</f>
        <v>3.75</v>
      </c>
      <c r="F49" s="17">
        <f t="shared" si="0"/>
        <v>100</v>
      </c>
      <c r="G49" s="16">
        <f t="shared" si="1"/>
        <v>100</v>
      </c>
    </row>
    <row r="50" spans="1:7" x14ac:dyDescent="0.25">
      <c r="A50" s="16">
        <v>5</v>
      </c>
      <c r="B50" s="16" t="s">
        <v>25</v>
      </c>
      <c r="C50" s="16">
        <v>1</v>
      </c>
      <c r="D50" s="16">
        <v>-2</v>
      </c>
      <c r="E50" s="16">
        <f>15/8</f>
        <v>1.875</v>
      </c>
      <c r="F50" s="17">
        <f t="shared" si="0"/>
        <v>-120</v>
      </c>
      <c r="G50" s="16">
        <f t="shared" si="1"/>
        <v>120</v>
      </c>
    </row>
    <row r="51" spans="1:7" x14ac:dyDescent="0.25">
      <c r="A51" s="16">
        <v>5</v>
      </c>
      <c r="B51" s="16" t="s">
        <v>26</v>
      </c>
      <c r="C51" s="16">
        <v>1</v>
      </c>
      <c r="D51" s="16">
        <v>2</v>
      </c>
      <c r="E51" s="16">
        <f>15/8</f>
        <v>1.875</v>
      </c>
      <c r="F51" s="17">
        <f t="shared" si="0"/>
        <v>320</v>
      </c>
      <c r="G51" s="16">
        <f t="shared" si="1"/>
        <v>320</v>
      </c>
    </row>
    <row r="52" spans="1:7" x14ac:dyDescent="0.25">
      <c r="A52" s="16">
        <v>5</v>
      </c>
      <c r="B52" s="16" t="s">
        <v>7</v>
      </c>
      <c r="C52" s="16">
        <v>3</v>
      </c>
      <c r="D52" s="16">
        <v>0</v>
      </c>
      <c r="E52" s="16">
        <f>5/4</f>
        <v>1.25</v>
      </c>
      <c r="F52" s="17">
        <f t="shared" si="0"/>
        <v>300</v>
      </c>
      <c r="G52" s="16">
        <f t="shared" si="1"/>
        <v>300</v>
      </c>
    </row>
    <row r="53" spans="1:7" x14ac:dyDescent="0.25">
      <c r="A53" s="16">
        <v>5</v>
      </c>
      <c r="B53" s="16" t="s">
        <v>27</v>
      </c>
      <c r="C53" s="16">
        <v>3</v>
      </c>
      <c r="D53" s="16">
        <v>-2</v>
      </c>
      <c r="E53" s="16">
        <f>5/8</f>
        <v>0.625</v>
      </c>
      <c r="F53" s="17">
        <f t="shared" si="0"/>
        <v>80</v>
      </c>
      <c r="G53" s="16">
        <f t="shared" si="1"/>
        <v>80</v>
      </c>
    </row>
    <row r="54" spans="1:7" x14ac:dyDescent="0.25">
      <c r="A54" s="16">
        <v>5</v>
      </c>
      <c r="B54" s="16" t="s">
        <v>28</v>
      </c>
      <c r="C54" s="16">
        <v>3</v>
      </c>
      <c r="D54" s="16">
        <v>2</v>
      </c>
      <c r="E54" s="16">
        <v>0.625</v>
      </c>
      <c r="F54" s="17">
        <f t="shared" si="0"/>
        <v>520</v>
      </c>
      <c r="G54" s="16">
        <f t="shared" si="1"/>
        <v>520</v>
      </c>
    </row>
    <row r="55" spans="1:7" x14ac:dyDescent="0.25">
      <c r="A55" s="16">
        <v>5</v>
      </c>
      <c r="B55" s="16" t="s">
        <v>1</v>
      </c>
      <c r="C55" s="16">
        <v>0</v>
      </c>
      <c r="D55" s="16">
        <v>1</v>
      </c>
      <c r="E55" s="16">
        <f>15/4</f>
        <v>3.75</v>
      </c>
      <c r="F55" s="17">
        <f t="shared" si="0"/>
        <v>110</v>
      </c>
      <c r="G55" s="16">
        <f t="shared" si="1"/>
        <v>110</v>
      </c>
    </row>
    <row r="56" spans="1:7" x14ac:dyDescent="0.25">
      <c r="A56" s="16">
        <v>5</v>
      </c>
      <c r="B56" s="16" t="s">
        <v>29</v>
      </c>
      <c r="C56" s="16">
        <v>-2</v>
      </c>
      <c r="D56" s="16">
        <v>1</v>
      </c>
      <c r="E56" s="16">
        <f>15/8</f>
        <v>1.875</v>
      </c>
      <c r="F56" s="17">
        <f t="shared" si="0"/>
        <v>-90</v>
      </c>
      <c r="G56" s="16">
        <f t="shared" si="1"/>
        <v>90</v>
      </c>
    </row>
    <row r="57" spans="1:7" x14ac:dyDescent="0.25">
      <c r="A57" s="16">
        <v>5</v>
      </c>
      <c r="B57" s="16" t="s">
        <v>30</v>
      </c>
      <c r="C57" s="16">
        <v>2</v>
      </c>
      <c r="D57" s="16">
        <v>1</v>
      </c>
      <c r="E57" s="16">
        <f>15/8</f>
        <v>1.875</v>
      </c>
      <c r="F57" s="17">
        <f t="shared" si="0"/>
        <v>310</v>
      </c>
      <c r="G57" s="16">
        <f t="shared" si="1"/>
        <v>310</v>
      </c>
    </row>
    <row r="58" spans="1:7" x14ac:dyDescent="0.25">
      <c r="A58" s="16">
        <v>5</v>
      </c>
      <c r="B58" s="16" t="s">
        <v>8</v>
      </c>
      <c r="C58" s="16">
        <v>0</v>
      </c>
      <c r="D58" s="16">
        <v>3</v>
      </c>
      <c r="E58" s="16">
        <f>5/4</f>
        <v>1.25</v>
      </c>
      <c r="F58" s="17">
        <f t="shared" si="0"/>
        <v>330</v>
      </c>
      <c r="G58" s="16">
        <f t="shared" si="1"/>
        <v>330</v>
      </c>
    </row>
    <row r="59" spans="1:7" x14ac:dyDescent="0.25">
      <c r="A59" s="16">
        <v>5</v>
      </c>
      <c r="B59" s="16" t="s">
        <v>31</v>
      </c>
      <c r="C59" s="16">
        <v>-2</v>
      </c>
      <c r="D59" s="16">
        <v>3</v>
      </c>
      <c r="E59" s="16">
        <f>5/8</f>
        <v>0.625</v>
      </c>
      <c r="F59" s="17">
        <f t="shared" si="0"/>
        <v>130</v>
      </c>
      <c r="G59" s="16">
        <f t="shared" si="1"/>
        <v>130</v>
      </c>
    </row>
    <row r="60" spans="1:7" x14ac:dyDescent="0.25">
      <c r="A60" s="16">
        <v>5</v>
      </c>
      <c r="B60" s="16" t="s">
        <v>32</v>
      </c>
      <c r="C60" s="16">
        <v>2</v>
      </c>
      <c r="D60" s="16">
        <v>3</v>
      </c>
      <c r="E60" s="16">
        <f>5/8</f>
        <v>0.625</v>
      </c>
      <c r="F60" s="17">
        <f t="shared" si="0"/>
        <v>530</v>
      </c>
      <c r="G60" s="16">
        <f t="shared" si="1"/>
        <v>530</v>
      </c>
    </row>
    <row r="61" spans="1:7" x14ac:dyDescent="0.25">
      <c r="A61" s="16">
        <v>5</v>
      </c>
      <c r="B61" s="16" t="s">
        <v>1</v>
      </c>
      <c r="C61" s="16">
        <v>0</v>
      </c>
      <c r="D61" s="16">
        <v>1</v>
      </c>
      <c r="E61" s="16">
        <f>15/8</f>
        <v>1.875</v>
      </c>
      <c r="F61" s="17">
        <f t="shared" si="0"/>
        <v>110</v>
      </c>
      <c r="G61" s="16">
        <f t="shared" si="1"/>
        <v>110</v>
      </c>
    </row>
    <row r="62" spans="1:7" x14ac:dyDescent="0.25">
      <c r="A62" s="16">
        <v>5</v>
      </c>
      <c r="B62" s="16" t="s">
        <v>12</v>
      </c>
      <c r="C62" s="16">
        <v>2</v>
      </c>
      <c r="D62" s="16">
        <v>-1</v>
      </c>
      <c r="E62" s="16">
        <f>5/4</f>
        <v>1.25</v>
      </c>
      <c r="F62" s="17">
        <f t="shared" si="0"/>
        <v>90</v>
      </c>
      <c r="G62" s="16">
        <f t="shared" si="1"/>
        <v>90</v>
      </c>
    </row>
    <row r="63" spans="1:7" x14ac:dyDescent="0.25">
      <c r="A63" s="16">
        <v>5</v>
      </c>
      <c r="B63" s="16" t="s">
        <v>13</v>
      </c>
      <c r="C63" s="16">
        <v>2</v>
      </c>
      <c r="D63" s="16">
        <v>1</v>
      </c>
      <c r="E63" s="16">
        <f>5/4</f>
        <v>1.25</v>
      </c>
      <c r="F63" s="17">
        <f t="shared" si="0"/>
        <v>310</v>
      </c>
      <c r="G63" s="16">
        <f t="shared" si="1"/>
        <v>310</v>
      </c>
    </row>
    <row r="64" spans="1:7" x14ac:dyDescent="0.25">
      <c r="A64" s="16">
        <v>5</v>
      </c>
      <c r="B64" s="16" t="s">
        <v>33</v>
      </c>
      <c r="C64" s="16">
        <v>4</v>
      </c>
      <c r="D64" s="16">
        <v>1</v>
      </c>
      <c r="E64" s="16">
        <f>5/16</f>
        <v>0.3125</v>
      </c>
      <c r="F64" s="17">
        <f t="shared" si="0"/>
        <v>510</v>
      </c>
      <c r="G64" s="16">
        <f t="shared" si="1"/>
        <v>510</v>
      </c>
    </row>
    <row r="65" spans="1:7" x14ac:dyDescent="0.25">
      <c r="A65" s="16">
        <v>5</v>
      </c>
      <c r="B65" s="16" t="s">
        <v>34</v>
      </c>
      <c r="C65" s="16">
        <v>-4</v>
      </c>
      <c r="D65" s="16">
        <v>1</v>
      </c>
      <c r="E65" s="16">
        <f>5/16</f>
        <v>0.3125</v>
      </c>
      <c r="F65" s="17">
        <f t="shared" si="0"/>
        <v>-290</v>
      </c>
      <c r="G65" s="16">
        <f t="shared" si="1"/>
        <v>290</v>
      </c>
    </row>
    <row r="66" spans="1:7" x14ac:dyDescent="0.25">
      <c r="A66" s="16">
        <v>5</v>
      </c>
      <c r="B66" s="16" t="s">
        <v>0</v>
      </c>
      <c r="C66" s="16">
        <v>1</v>
      </c>
      <c r="D66" s="16">
        <v>0</v>
      </c>
      <c r="E66" s="16">
        <f>15/8</f>
        <v>1.875</v>
      </c>
      <c r="F66" s="17">
        <f t="shared" si="0"/>
        <v>100</v>
      </c>
      <c r="G66" s="16">
        <f t="shared" si="1"/>
        <v>100</v>
      </c>
    </row>
    <row r="67" spans="1:7" x14ac:dyDescent="0.25">
      <c r="A67" s="16">
        <v>5</v>
      </c>
      <c r="B67" s="16" t="s">
        <v>14</v>
      </c>
      <c r="C67" s="16">
        <v>-1</v>
      </c>
      <c r="D67" s="16">
        <v>2</v>
      </c>
      <c r="E67" s="16">
        <f>5/4</f>
        <v>1.25</v>
      </c>
      <c r="F67" s="17">
        <f t="shared" si="0"/>
        <v>120</v>
      </c>
      <c r="G67" s="16">
        <f t="shared" si="1"/>
        <v>120</v>
      </c>
    </row>
    <row r="68" spans="1:7" x14ac:dyDescent="0.25">
      <c r="A68" s="16">
        <v>5</v>
      </c>
      <c r="B68" s="16" t="s">
        <v>15</v>
      </c>
      <c r="C68" s="16">
        <v>1</v>
      </c>
      <c r="D68" s="16">
        <v>2</v>
      </c>
      <c r="E68" s="16">
        <f>5/4</f>
        <v>1.25</v>
      </c>
      <c r="F68" s="17">
        <f t="shared" si="0"/>
        <v>320</v>
      </c>
      <c r="G68" s="16">
        <f t="shared" si="1"/>
        <v>320</v>
      </c>
    </row>
    <row r="69" spans="1:7" x14ac:dyDescent="0.25">
      <c r="A69" s="16">
        <v>5</v>
      </c>
      <c r="B69" s="16" t="s">
        <v>35</v>
      </c>
      <c r="C69" s="16">
        <v>1</v>
      </c>
      <c r="D69" s="16">
        <v>4</v>
      </c>
      <c r="E69" s="16">
        <f>5/16</f>
        <v>0.3125</v>
      </c>
      <c r="F69" s="17">
        <f t="shared" si="0"/>
        <v>540</v>
      </c>
      <c r="G69" s="16">
        <f t="shared" si="1"/>
        <v>540</v>
      </c>
    </row>
    <row r="70" spans="1:7" x14ac:dyDescent="0.25">
      <c r="A70" s="16">
        <v>5</v>
      </c>
      <c r="B70" s="16" t="s">
        <v>36</v>
      </c>
      <c r="C70" s="16">
        <v>1</v>
      </c>
      <c r="D70" s="16">
        <v>-4</v>
      </c>
      <c r="E70" s="16">
        <f>5/16</f>
        <v>0.3125</v>
      </c>
      <c r="F70" s="17">
        <f t="shared" si="0"/>
        <v>-340</v>
      </c>
      <c r="G70" s="16">
        <f t="shared" si="1"/>
        <v>340</v>
      </c>
    </row>
    <row r="73" spans="1:7" x14ac:dyDescent="0.25">
      <c r="E73" s="2"/>
      <c r="F73" s="2"/>
    </row>
    <row r="74" spans="1:7" x14ac:dyDescent="0.25">
      <c r="E74" s="2"/>
      <c r="F74" s="2"/>
    </row>
    <row r="75" spans="1:7" x14ac:dyDescent="0.25">
      <c r="E75" s="2"/>
      <c r="F75" s="2"/>
    </row>
    <row r="76" spans="1:7" x14ac:dyDescent="0.25">
      <c r="E76" s="2"/>
      <c r="F76" s="2"/>
    </row>
    <row r="77" spans="1:7" x14ac:dyDescent="0.25">
      <c r="E77" s="2"/>
      <c r="F77" s="2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8F05-5EF0-4BDF-B8F5-6402CDE36F0C}">
  <dimension ref="B2:H67"/>
  <sheetViews>
    <sheetView zoomScale="130" zoomScaleNormal="130" workbookViewId="0">
      <selection activeCell="B32" sqref="B32"/>
    </sheetView>
  </sheetViews>
  <sheetFormatPr defaultRowHeight="15.75" x14ac:dyDescent="0.25"/>
  <cols>
    <col min="1" max="16384" width="9.140625" style="1"/>
  </cols>
  <sheetData>
    <row r="2" spans="2:8" x14ac:dyDescent="0.25">
      <c r="B2" s="3" t="s">
        <v>37</v>
      </c>
      <c r="C2" s="3" t="s">
        <v>6</v>
      </c>
      <c r="D2" s="3" t="s">
        <v>38</v>
      </c>
      <c r="E2" s="3" t="s">
        <v>39</v>
      </c>
      <c r="F2" s="4" t="s">
        <v>11</v>
      </c>
      <c r="G2" s="4" t="s">
        <v>9</v>
      </c>
      <c r="H2" s="3" t="s">
        <v>16</v>
      </c>
    </row>
    <row r="3" spans="2:8" x14ac:dyDescent="0.25">
      <c r="B3" s="9">
        <v>2</v>
      </c>
      <c r="C3" s="9" t="s">
        <v>10</v>
      </c>
      <c r="D3" s="9">
        <v>0</v>
      </c>
      <c r="E3" s="9">
        <v>0</v>
      </c>
      <c r="F3" s="10">
        <v>0.5</v>
      </c>
      <c r="G3" s="10">
        <v>0</v>
      </c>
      <c r="H3" s="9">
        <v>0</v>
      </c>
    </row>
    <row r="4" spans="2:8" x14ac:dyDescent="0.25">
      <c r="B4" s="9">
        <v>2</v>
      </c>
      <c r="C4" s="9" t="s">
        <v>10</v>
      </c>
      <c r="D4" s="9">
        <v>0</v>
      </c>
      <c r="E4" s="9">
        <v>0</v>
      </c>
      <c r="F4" s="10">
        <v>0.5</v>
      </c>
      <c r="G4" s="10">
        <v>0</v>
      </c>
      <c r="H4" s="9">
        <v>0</v>
      </c>
    </row>
    <row r="5" spans="2:8" x14ac:dyDescent="0.25">
      <c r="B5" s="14">
        <v>4</v>
      </c>
      <c r="C5" s="14" t="s">
        <v>10</v>
      </c>
      <c r="D5" s="14">
        <v>0</v>
      </c>
      <c r="E5" s="14">
        <v>0</v>
      </c>
      <c r="F5" s="14">
        <v>0.375</v>
      </c>
      <c r="G5" s="15">
        <v>0</v>
      </c>
      <c r="H5" s="14">
        <v>0</v>
      </c>
    </row>
    <row r="6" spans="2:8" x14ac:dyDescent="0.25">
      <c r="B6" s="14">
        <v>4</v>
      </c>
      <c r="C6" s="14" t="s">
        <v>10</v>
      </c>
      <c r="D6" s="14">
        <v>0</v>
      </c>
      <c r="E6" s="14">
        <v>0</v>
      </c>
      <c r="F6" s="14">
        <v>0.375</v>
      </c>
      <c r="G6" s="15">
        <v>0</v>
      </c>
      <c r="H6" s="14">
        <v>0</v>
      </c>
    </row>
    <row r="7" spans="2:8" x14ac:dyDescent="0.25">
      <c r="B7" s="14">
        <v>4</v>
      </c>
      <c r="C7" s="14" t="s">
        <v>10</v>
      </c>
      <c r="D7" s="14">
        <v>0</v>
      </c>
      <c r="E7" s="14">
        <v>0</v>
      </c>
      <c r="F7" s="14">
        <v>1.5</v>
      </c>
      <c r="G7" s="15">
        <v>0</v>
      </c>
      <c r="H7" s="14">
        <v>0</v>
      </c>
    </row>
    <row r="8" spans="2:8" x14ac:dyDescent="0.25">
      <c r="B8" s="9">
        <v>2</v>
      </c>
      <c r="C8" s="9" t="s">
        <v>4</v>
      </c>
      <c r="D8" s="9">
        <v>1</v>
      </c>
      <c r="E8" s="9">
        <v>-1</v>
      </c>
      <c r="F8" s="10">
        <v>1</v>
      </c>
      <c r="G8" s="10">
        <v>-10</v>
      </c>
      <c r="H8" s="9">
        <v>10</v>
      </c>
    </row>
    <row r="9" spans="2:8" x14ac:dyDescent="0.25">
      <c r="B9" s="14">
        <v>4</v>
      </c>
      <c r="C9" s="14" t="s">
        <v>4</v>
      </c>
      <c r="D9" s="14">
        <v>1</v>
      </c>
      <c r="E9" s="14">
        <v>-1</v>
      </c>
      <c r="F9" s="14">
        <v>1.5</v>
      </c>
      <c r="G9" s="15">
        <v>-10</v>
      </c>
      <c r="H9" s="14">
        <v>10</v>
      </c>
    </row>
    <row r="10" spans="2:8" x14ac:dyDescent="0.25">
      <c r="B10" s="14">
        <v>4</v>
      </c>
      <c r="C10" s="14" t="s">
        <v>20</v>
      </c>
      <c r="D10" s="14">
        <v>-1</v>
      </c>
      <c r="E10" s="14">
        <v>1</v>
      </c>
      <c r="F10" s="14">
        <v>1.5</v>
      </c>
      <c r="G10" s="15">
        <v>10</v>
      </c>
      <c r="H10" s="14">
        <v>10</v>
      </c>
    </row>
    <row r="11" spans="2:8" x14ac:dyDescent="0.25">
      <c r="B11" s="14">
        <v>4</v>
      </c>
      <c r="C11" s="14" t="s">
        <v>21</v>
      </c>
      <c r="D11" s="14">
        <v>2</v>
      </c>
      <c r="E11" s="14">
        <v>-2</v>
      </c>
      <c r="F11" s="14">
        <v>0.75</v>
      </c>
      <c r="G11" s="15">
        <v>-20</v>
      </c>
      <c r="H11" s="14">
        <v>20</v>
      </c>
    </row>
    <row r="12" spans="2:8" x14ac:dyDescent="0.25">
      <c r="B12" s="16">
        <v>5</v>
      </c>
      <c r="C12" s="16" t="s">
        <v>27</v>
      </c>
      <c r="D12" s="16">
        <v>3</v>
      </c>
      <c r="E12" s="16">
        <v>-2</v>
      </c>
      <c r="F12" s="16">
        <v>0.625</v>
      </c>
      <c r="G12" s="17">
        <v>80</v>
      </c>
      <c r="H12" s="16">
        <v>80</v>
      </c>
    </row>
    <row r="13" spans="2:8" x14ac:dyDescent="0.25">
      <c r="B13" s="11">
        <v>3</v>
      </c>
      <c r="C13" s="11" t="s">
        <v>12</v>
      </c>
      <c r="D13" s="11">
        <v>2</v>
      </c>
      <c r="E13" s="11">
        <v>-1</v>
      </c>
      <c r="F13" s="11">
        <v>0.75</v>
      </c>
      <c r="G13" s="12">
        <v>90</v>
      </c>
      <c r="H13" s="11">
        <v>90</v>
      </c>
    </row>
    <row r="14" spans="2:8" x14ac:dyDescent="0.25">
      <c r="B14" s="16">
        <v>5</v>
      </c>
      <c r="C14" s="16" t="s">
        <v>29</v>
      </c>
      <c r="D14" s="16">
        <v>-2</v>
      </c>
      <c r="E14" s="16">
        <v>1</v>
      </c>
      <c r="F14" s="16">
        <v>1.25</v>
      </c>
      <c r="G14" s="17">
        <v>-90</v>
      </c>
      <c r="H14" s="16">
        <v>90</v>
      </c>
    </row>
    <row r="15" spans="2:8" x14ac:dyDescent="0.25">
      <c r="B15" s="16">
        <v>5</v>
      </c>
      <c r="C15" s="16" t="s">
        <v>12</v>
      </c>
      <c r="D15" s="16">
        <v>2</v>
      </c>
      <c r="E15" s="16">
        <v>-1</v>
      </c>
      <c r="F15" s="16">
        <v>1.25</v>
      </c>
      <c r="G15" s="17">
        <v>90</v>
      </c>
      <c r="H15" s="16">
        <v>90</v>
      </c>
    </row>
    <row r="16" spans="2:8" x14ac:dyDescent="0.25">
      <c r="B16" s="7">
        <v>1</v>
      </c>
      <c r="C16" s="7" t="s">
        <v>0</v>
      </c>
      <c r="D16" s="7">
        <v>1</v>
      </c>
      <c r="E16" s="7">
        <v>0</v>
      </c>
      <c r="F16" s="8">
        <v>1</v>
      </c>
      <c r="G16" s="8">
        <v>100</v>
      </c>
      <c r="H16" s="7">
        <v>100</v>
      </c>
    </row>
    <row r="17" spans="2:8" x14ac:dyDescent="0.25">
      <c r="B17" s="11">
        <v>3</v>
      </c>
      <c r="C17" s="11" t="s">
        <v>0</v>
      </c>
      <c r="D17" s="11">
        <v>1</v>
      </c>
      <c r="E17" s="11">
        <v>0</v>
      </c>
      <c r="F17" s="11">
        <v>0.75</v>
      </c>
      <c r="G17" s="12">
        <v>100</v>
      </c>
      <c r="H17" s="11">
        <v>100</v>
      </c>
    </row>
    <row r="18" spans="2:8" x14ac:dyDescent="0.25">
      <c r="B18" s="11">
        <v>3</v>
      </c>
      <c r="C18" s="11" t="s">
        <v>0</v>
      </c>
      <c r="D18" s="11">
        <v>1</v>
      </c>
      <c r="E18" s="11">
        <v>0</v>
      </c>
      <c r="F18" s="11">
        <v>1.5</v>
      </c>
      <c r="G18" s="12">
        <v>100</v>
      </c>
      <c r="H18" s="11">
        <v>100</v>
      </c>
    </row>
    <row r="19" spans="2:8" x14ac:dyDescent="0.25">
      <c r="B19" s="16">
        <v>5</v>
      </c>
      <c r="C19" s="16" t="s">
        <v>0</v>
      </c>
      <c r="D19" s="16">
        <v>1</v>
      </c>
      <c r="E19" s="16">
        <v>0</v>
      </c>
      <c r="F19" s="16">
        <v>0.625</v>
      </c>
      <c r="G19" s="17">
        <v>100</v>
      </c>
      <c r="H19" s="16">
        <v>100</v>
      </c>
    </row>
    <row r="20" spans="2:8" x14ac:dyDescent="0.25">
      <c r="B20" s="16">
        <v>5</v>
      </c>
      <c r="C20" s="16" t="s">
        <v>0</v>
      </c>
      <c r="D20" s="16">
        <v>1</v>
      </c>
      <c r="E20" s="16">
        <v>0</v>
      </c>
      <c r="F20" s="16">
        <v>3.75</v>
      </c>
      <c r="G20" s="17">
        <v>100</v>
      </c>
      <c r="H20" s="16">
        <v>100</v>
      </c>
    </row>
    <row r="21" spans="2:8" x14ac:dyDescent="0.25">
      <c r="B21" s="16">
        <v>5</v>
      </c>
      <c r="C21" s="16" t="s">
        <v>0</v>
      </c>
      <c r="D21" s="16">
        <v>1</v>
      </c>
      <c r="E21" s="16">
        <v>0</v>
      </c>
      <c r="F21" s="16">
        <v>1.875</v>
      </c>
      <c r="G21" s="17">
        <v>100</v>
      </c>
      <c r="H21" s="16">
        <v>100</v>
      </c>
    </row>
    <row r="22" spans="2:8" x14ac:dyDescent="0.25">
      <c r="B22" s="7">
        <v>1</v>
      </c>
      <c r="C22" s="7" t="s">
        <v>1</v>
      </c>
      <c r="D22" s="7">
        <v>0</v>
      </c>
      <c r="E22" s="7">
        <v>1</v>
      </c>
      <c r="F22" s="8">
        <v>1</v>
      </c>
      <c r="G22" s="8">
        <v>110</v>
      </c>
      <c r="H22" s="7">
        <v>110</v>
      </c>
    </row>
    <row r="23" spans="2:8" x14ac:dyDescent="0.25">
      <c r="B23" s="13">
        <v>3</v>
      </c>
      <c r="C23" s="11" t="s">
        <v>1</v>
      </c>
      <c r="D23" s="11">
        <v>0</v>
      </c>
      <c r="E23" s="11">
        <v>1</v>
      </c>
      <c r="F23" s="11">
        <v>0.75</v>
      </c>
      <c r="G23" s="12">
        <v>110</v>
      </c>
      <c r="H23" s="11">
        <v>110</v>
      </c>
    </row>
    <row r="24" spans="2:8" x14ac:dyDescent="0.25">
      <c r="B24" s="11">
        <v>3</v>
      </c>
      <c r="C24" s="11" t="s">
        <v>1</v>
      </c>
      <c r="D24" s="11">
        <v>0</v>
      </c>
      <c r="E24" s="11">
        <v>1</v>
      </c>
      <c r="F24" s="11">
        <v>1.5</v>
      </c>
      <c r="G24" s="12">
        <v>110</v>
      </c>
      <c r="H24" s="11">
        <v>110</v>
      </c>
    </row>
    <row r="25" spans="2:8" x14ac:dyDescent="0.25">
      <c r="B25" s="16">
        <v>5</v>
      </c>
      <c r="C25" s="16" t="s">
        <v>1</v>
      </c>
      <c r="D25" s="16">
        <v>0</v>
      </c>
      <c r="E25" s="16">
        <v>1</v>
      </c>
      <c r="F25" s="16">
        <v>0.625</v>
      </c>
      <c r="G25" s="17">
        <v>110</v>
      </c>
      <c r="H25" s="16">
        <v>110</v>
      </c>
    </row>
    <row r="26" spans="2:8" x14ac:dyDescent="0.25">
      <c r="B26" s="16">
        <v>5</v>
      </c>
      <c r="C26" s="16" t="s">
        <v>1</v>
      </c>
      <c r="D26" s="16">
        <v>0</v>
      </c>
      <c r="E26" s="16">
        <v>1</v>
      </c>
      <c r="F26" s="16">
        <v>3.75</v>
      </c>
      <c r="G26" s="17">
        <v>110</v>
      </c>
      <c r="H26" s="16">
        <v>110</v>
      </c>
    </row>
    <row r="27" spans="2:8" x14ac:dyDescent="0.25">
      <c r="B27" s="16">
        <v>5</v>
      </c>
      <c r="C27" s="16" t="s">
        <v>1</v>
      </c>
      <c r="D27" s="16">
        <v>0</v>
      </c>
      <c r="E27" s="16">
        <v>1</v>
      </c>
      <c r="F27" s="16">
        <v>1.875</v>
      </c>
      <c r="G27" s="17">
        <v>110</v>
      </c>
      <c r="H27" s="16">
        <v>110</v>
      </c>
    </row>
    <row r="28" spans="2:8" x14ac:dyDescent="0.25">
      <c r="B28" s="11">
        <v>3</v>
      </c>
      <c r="C28" s="11" t="s">
        <v>14</v>
      </c>
      <c r="D28" s="11">
        <v>-1</v>
      </c>
      <c r="E28" s="11">
        <v>2</v>
      </c>
      <c r="F28" s="11">
        <v>0.75</v>
      </c>
      <c r="G28" s="12">
        <v>120</v>
      </c>
      <c r="H28" s="11">
        <v>120</v>
      </c>
    </row>
    <row r="29" spans="2:8" x14ac:dyDescent="0.25">
      <c r="B29" s="16">
        <v>5</v>
      </c>
      <c r="C29" s="16" t="s">
        <v>25</v>
      </c>
      <c r="D29" s="16">
        <v>1</v>
      </c>
      <c r="E29" s="16">
        <v>-2</v>
      </c>
      <c r="F29" s="16">
        <v>1.875</v>
      </c>
      <c r="G29" s="17">
        <v>-120</v>
      </c>
      <c r="H29" s="16">
        <v>120</v>
      </c>
    </row>
    <row r="30" spans="2:8" x14ac:dyDescent="0.25">
      <c r="B30" s="16">
        <v>5</v>
      </c>
      <c r="C30" s="16" t="s">
        <v>14</v>
      </c>
      <c r="D30" s="16">
        <v>-1</v>
      </c>
      <c r="E30" s="16">
        <v>2</v>
      </c>
      <c r="F30" s="16">
        <v>1.25</v>
      </c>
      <c r="G30" s="17">
        <v>120</v>
      </c>
      <c r="H30" s="16">
        <v>120</v>
      </c>
    </row>
    <row r="31" spans="2:8" x14ac:dyDescent="0.25">
      <c r="B31" s="16">
        <v>5</v>
      </c>
      <c r="C31" s="16" t="s">
        <v>31</v>
      </c>
      <c r="D31" s="16">
        <v>-2</v>
      </c>
      <c r="E31" s="16">
        <v>3</v>
      </c>
      <c r="F31" s="16">
        <v>0.625</v>
      </c>
      <c r="G31" s="17">
        <v>130</v>
      </c>
      <c r="H31" s="16">
        <v>130</v>
      </c>
    </row>
    <row r="32" spans="2:8" x14ac:dyDescent="0.25">
      <c r="B32" s="14">
        <v>4</v>
      </c>
      <c r="C32" s="14" t="s">
        <v>19</v>
      </c>
      <c r="D32" s="14">
        <v>3</v>
      </c>
      <c r="E32" s="14">
        <v>-1</v>
      </c>
      <c r="F32" s="14">
        <v>0.5</v>
      </c>
      <c r="G32" s="15">
        <v>190</v>
      </c>
      <c r="H32" s="14">
        <v>190</v>
      </c>
    </row>
    <row r="33" spans="2:8" x14ac:dyDescent="0.25">
      <c r="B33" s="9">
        <v>2</v>
      </c>
      <c r="C33" s="9" t="s">
        <v>2</v>
      </c>
      <c r="D33" s="9">
        <v>2</v>
      </c>
      <c r="E33" s="9">
        <v>0</v>
      </c>
      <c r="F33" s="10">
        <v>0.5</v>
      </c>
      <c r="G33" s="10">
        <v>200</v>
      </c>
      <c r="H33" s="9">
        <v>200</v>
      </c>
    </row>
    <row r="34" spans="2:8" x14ac:dyDescent="0.25">
      <c r="B34" s="14">
        <v>4</v>
      </c>
      <c r="C34" s="14" t="s">
        <v>2</v>
      </c>
      <c r="D34" s="14">
        <v>2</v>
      </c>
      <c r="E34" s="14">
        <v>0</v>
      </c>
      <c r="F34" s="14">
        <v>0.5</v>
      </c>
      <c r="G34" s="15">
        <v>200</v>
      </c>
      <c r="H34" s="14">
        <v>200</v>
      </c>
    </row>
    <row r="35" spans="2:8" x14ac:dyDescent="0.25">
      <c r="B35" s="14">
        <v>4</v>
      </c>
      <c r="C35" s="14" t="s">
        <v>2</v>
      </c>
      <c r="D35" s="14">
        <v>2</v>
      </c>
      <c r="E35" s="14">
        <v>0</v>
      </c>
      <c r="F35" s="14">
        <v>1.5</v>
      </c>
      <c r="G35" s="15">
        <v>200</v>
      </c>
      <c r="H35" s="14">
        <v>200</v>
      </c>
    </row>
    <row r="36" spans="2:8" x14ac:dyDescent="0.25">
      <c r="B36" s="9">
        <v>2</v>
      </c>
      <c r="C36" s="9" t="s">
        <v>5</v>
      </c>
      <c r="D36" s="9">
        <v>1</v>
      </c>
      <c r="E36" s="9">
        <v>1</v>
      </c>
      <c r="F36" s="10">
        <v>1</v>
      </c>
      <c r="G36" s="10">
        <v>210</v>
      </c>
      <c r="H36" s="9">
        <v>210</v>
      </c>
    </row>
    <row r="37" spans="2:8" x14ac:dyDescent="0.25">
      <c r="B37" s="14">
        <v>4</v>
      </c>
      <c r="C37" s="14" t="s">
        <v>5</v>
      </c>
      <c r="D37" s="14">
        <v>1</v>
      </c>
      <c r="E37" s="14">
        <v>1</v>
      </c>
      <c r="F37" s="14">
        <v>1.5</v>
      </c>
      <c r="G37" s="15">
        <v>210</v>
      </c>
      <c r="H37" s="14">
        <v>210</v>
      </c>
    </row>
    <row r="38" spans="2:8" x14ac:dyDescent="0.25">
      <c r="B38" s="14">
        <v>4</v>
      </c>
      <c r="C38" s="14" t="s">
        <v>40</v>
      </c>
      <c r="D38" s="14">
        <v>1</v>
      </c>
      <c r="E38" s="14">
        <v>1</v>
      </c>
      <c r="F38" s="14">
        <v>1.5</v>
      </c>
      <c r="G38" s="15">
        <v>210</v>
      </c>
      <c r="H38" s="14">
        <v>210</v>
      </c>
    </row>
    <row r="39" spans="2:8" x14ac:dyDescent="0.25">
      <c r="B39" s="9">
        <v>2</v>
      </c>
      <c r="C39" s="9" t="s">
        <v>3</v>
      </c>
      <c r="D39" s="9">
        <v>0</v>
      </c>
      <c r="E39" s="9">
        <v>2</v>
      </c>
      <c r="F39" s="10">
        <v>0.5</v>
      </c>
      <c r="G39" s="10">
        <v>220</v>
      </c>
      <c r="H39" s="9">
        <v>220</v>
      </c>
    </row>
    <row r="40" spans="2:8" x14ac:dyDescent="0.25">
      <c r="B40" s="14">
        <v>4</v>
      </c>
      <c r="C40" s="14" t="s">
        <v>3</v>
      </c>
      <c r="D40" s="14">
        <v>0</v>
      </c>
      <c r="E40" s="14">
        <v>2</v>
      </c>
      <c r="F40" s="14">
        <v>0.5</v>
      </c>
      <c r="G40" s="15">
        <v>220</v>
      </c>
      <c r="H40" s="14">
        <v>220</v>
      </c>
    </row>
    <row r="41" spans="2:8" x14ac:dyDescent="0.25">
      <c r="B41" s="14">
        <v>4</v>
      </c>
      <c r="C41" s="14" t="s">
        <v>3</v>
      </c>
      <c r="D41" s="14">
        <v>0</v>
      </c>
      <c r="E41" s="14">
        <v>2</v>
      </c>
      <c r="F41" s="14">
        <v>1.5</v>
      </c>
      <c r="G41" s="15">
        <v>220</v>
      </c>
      <c r="H41" s="14">
        <v>220</v>
      </c>
    </row>
    <row r="42" spans="2:8" x14ac:dyDescent="0.25">
      <c r="B42" s="14">
        <v>4</v>
      </c>
      <c r="C42" s="14" t="s">
        <v>43</v>
      </c>
      <c r="D42" s="14">
        <v>-1</v>
      </c>
      <c r="E42" s="14">
        <v>3</v>
      </c>
      <c r="F42" s="14">
        <v>0.5</v>
      </c>
      <c r="G42" s="15">
        <v>230</v>
      </c>
      <c r="H42" s="14">
        <v>230</v>
      </c>
    </row>
    <row r="43" spans="2:8" x14ac:dyDescent="0.25">
      <c r="B43" s="16">
        <v>5</v>
      </c>
      <c r="C43" s="16" t="s">
        <v>34</v>
      </c>
      <c r="D43" s="16">
        <v>-4</v>
      </c>
      <c r="E43" s="16">
        <v>1</v>
      </c>
      <c r="F43" s="16">
        <v>0.3125</v>
      </c>
      <c r="G43" s="17">
        <v>-290</v>
      </c>
      <c r="H43" s="16">
        <v>290</v>
      </c>
    </row>
    <row r="44" spans="2:8" x14ac:dyDescent="0.25">
      <c r="B44" s="11">
        <v>3</v>
      </c>
      <c r="C44" s="11" t="s">
        <v>7</v>
      </c>
      <c r="D44" s="11">
        <v>3</v>
      </c>
      <c r="E44" s="11">
        <v>0</v>
      </c>
      <c r="F44" s="11">
        <v>0.25</v>
      </c>
      <c r="G44" s="12">
        <v>300</v>
      </c>
      <c r="H44" s="11">
        <v>300</v>
      </c>
    </row>
    <row r="45" spans="2:8" x14ac:dyDescent="0.25">
      <c r="B45" s="16">
        <v>5</v>
      </c>
      <c r="C45" s="16" t="s">
        <v>7</v>
      </c>
      <c r="D45" s="16">
        <v>3</v>
      </c>
      <c r="E45" s="16">
        <v>0</v>
      </c>
      <c r="F45" s="16">
        <v>0.3125</v>
      </c>
      <c r="G45" s="17">
        <v>300</v>
      </c>
      <c r="H45" s="16">
        <v>300</v>
      </c>
    </row>
    <row r="46" spans="2:8" x14ac:dyDescent="0.25">
      <c r="B46" s="16">
        <v>5</v>
      </c>
      <c r="C46" s="16" t="s">
        <v>7</v>
      </c>
      <c r="D46" s="16">
        <v>3</v>
      </c>
      <c r="E46" s="16">
        <v>0</v>
      </c>
      <c r="F46" s="16">
        <v>1.25</v>
      </c>
      <c r="G46" s="17">
        <v>300</v>
      </c>
      <c r="H46" s="16">
        <v>300</v>
      </c>
    </row>
    <row r="47" spans="2:8" x14ac:dyDescent="0.25">
      <c r="B47" s="11">
        <v>3</v>
      </c>
      <c r="C47" s="11" t="s">
        <v>13</v>
      </c>
      <c r="D47" s="11">
        <v>2</v>
      </c>
      <c r="E47" s="11">
        <v>1</v>
      </c>
      <c r="F47" s="11">
        <v>0.75</v>
      </c>
      <c r="G47" s="12">
        <v>310</v>
      </c>
      <c r="H47" s="11">
        <v>310</v>
      </c>
    </row>
    <row r="48" spans="2:8" x14ac:dyDescent="0.25">
      <c r="B48" s="16">
        <v>5</v>
      </c>
      <c r="C48" s="16" t="s">
        <v>30</v>
      </c>
      <c r="D48" s="16">
        <v>2</v>
      </c>
      <c r="E48" s="16">
        <v>1</v>
      </c>
      <c r="F48" s="16">
        <v>1.875</v>
      </c>
      <c r="G48" s="17">
        <v>310</v>
      </c>
      <c r="H48" s="16">
        <v>310</v>
      </c>
    </row>
    <row r="49" spans="2:8" x14ac:dyDescent="0.25">
      <c r="B49" s="16">
        <v>5</v>
      </c>
      <c r="C49" s="16" t="s">
        <v>13</v>
      </c>
      <c r="D49" s="16">
        <v>2</v>
      </c>
      <c r="E49" s="16">
        <v>1</v>
      </c>
      <c r="F49" s="16">
        <v>1.25</v>
      </c>
      <c r="G49" s="17">
        <v>310</v>
      </c>
      <c r="H49" s="16">
        <v>310</v>
      </c>
    </row>
    <row r="50" spans="2:8" x14ac:dyDescent="0.25">
      <c r="B50" s="11">
        <v>3</v>
      </c>
      <c r="C50" s="11" t="s">
        <v>15</v>
      </c>
      <c r="D50" s="11">
        <v>1</v>
      </c>
      <c r="E50" s="11">
        <v>2</v>
      </c>
      <c r="F50" s="11">
        <v>0.75</v>
      </c>
      <c r="G50" s="12">
        <v>320</v>
      </c>
      <c r="H50" s="11">
        <v>320</v>
      </c>
    </row>
    <row r="51" spans="2:8" x14ac:dyDescent="0.25">
      <c r="B51" s="16">
        <v>5</v>
      </c>
      <c r="C51" s="16" t="s">
        <v>26</v>
      </c>
      <c r="D51" s="16">
        <v>1</v>
      </c>
      <c r="E51" s="16">
        <v>2</v>
      </c>
      <c r="F51" s="16">
        <v>1.875</v>
      </c>
      <c r="G51" s="17">
        <v>320</v>
      </c>
      <c r="H51" s="16">
        <v>320</v>
      </c>
    </row>
    <row r="52" spans="2:8" x14ac:dyDescent="0.25">
      <c r="B52" s="16">
        <v>5</v>
      </c>
      <c r="C52" s="16" t="s">
        <v>15</v>
      </c>
      <c r="D52" s="16">
        <v>1</v>
      </c>
      <c r="E52" s="16">
        <v>2</v>
      </c>
      <c r="F52" s="16">
        <v>1.25</v>
      </c>
      <c r="G52" s="17">
        <v>320</v>
      </c>
      <c r="H52" s="16">
        <v>320</v>
      </c>
    </row>
    <row r="53" spans="2:8" x14ac:dyDescent="0.25">
      <c r="B53" s="11">
        <v>3</v>
      </c>
      <c r="C53" s="11" t="s">
        <v>8</v>
      </c>
      <c r="D53" s="11">
        <v>0</v>
      </c>
      <c r="E53" s="11">
        <v>3</v>
      </c>
      <c r="F53" s="11">
        <v>0.25</v>
      </c>
      <c r="G53" s="12">
        <v>330</v>
      </c>
      <c r="H53" s="11">
        <v>330</v>
      </c>
    </row>
    <row r="54" spans="2:8" x14ac:dyDescent="0.25">
      <c r="B54" s="16">
        <v>5</v>
      </c>
      <c r="C54" s="16" t="s">
        <v>8</v>
      </c>
      <c r="D54" s="16">
        <v>0</v>
      </c>
      <c r="E54" s="16">
        <v>3</v>
      </c>
      <c r="F54" s="16">
        <v>0.3125</v>
      </c>
      <c r="G54" s="17">
        <v>330</v>
      </c>
      <c r="H54" s="16">
        <v>330</v>
      </c>
    </row>
    <row r="55" spans="2:8" x14ac:dyDescent="0.25">
      <c r="B55" s="16">
        <v>5</v>
      </c>
      <c r="C55" s="16" t="s">
        <v>8</v>
      </c>
      <c r="D55" s="16">
        <v>0</v>
      </c>
      <c r="E55" s="16">
        <v>3</v>
      </c>
      <c r="F55" s="16">
        <v>1.25</v>
      </c>
      <c r="G55" s="17">
        <v>330</v>
      </c>
      <c r="H55" s="16">
        <v>330</v>
      </c>
    </row>
    <row r="56" spans="2:8" x14ac:dyDescent="0.25">
      <c r="B56" s="16">
        <v>5</v>
      </c>
      <c r="C56" s="16" t="s">
        <v>36</v>
      </c>
      <c r="D56" s="16">
        <v>1</v>
      </c>
      <c r="E56" s="16">
        <v>-4</v>
      </c>
      <c r="F56" s="16">
        <v>0.3125</v>
      </c>
      <c r="G56" s="17">
        <v>-340</v>
      </c>
      <c r="H56" s="16">
        <v>340</v>
      </c>
    </row>
    <row r="57" spans="2:8" x14ac:dyDescent="0.25">
      <c r="B57" s="14">
        <v>4</v>
      </c>
      <c r="C57" s="14" t="s">
        <v>17</v>
      </c>
      <c r="D57" s="14">
        <v>4</v>
      </c>
      <c r="E57" s="14">
        <v>0</v>
      </c>
      <c r="F57" s="14">
        <v>0.125</v>
      </c>
      <c r="G57" s="15">
        <v>400</v>
      </c>
      <c r="H57" s="14">
        <v>400</v>
      </c>
    </row>
    <row r="58" spans="2:8" x14ac:dyDescent="0.25">
      <c r="B58" s="14">
        <v>4</v>
      </c>
      <c r="C58" s="14" t="s">
        <v>42</v>
      </c>
      <c r="D58" s="14">
        <v>3</v>
      </c>
      <c r="E58" s="14">
        <v>1</v>
      </c>
      <c r="F58" s="14">
        <v>0.5</v>
      </c>
      <c r="G58" s="15">
        <v>410</v>
      </c>
      <c r="H58" s="14">
        <v>410</v>
      </c>
    </row>
    <row r="59" spans="2:8" x14ac:dyDescent="0.25">
      <c r="B59" s="14">
        <v>4</v>
      </c>
      <c r="C59" s="14" t="s">
        <v>22</v>
      </c>
      <c r="D59" s="14">
        <v>2</v>
      </c>
      <c r="E59" s="14">
        <v>2</v>
      </c>
      <c r="F59" s="14">
        <v>0.75</v>
      </c>
      <c r="G59" s="15">
        <v>420</v>
      </c>
      <c r="H59" s="14">
        <v>420</v>
      </c>
    </row>
    <row r="60" spans="2:8" x14ac:dyDescent="0.25">
      <c r="B60" s="14">
        <v>4</v>
      </c>
      <c r="C60" s="14" t="s">
        <v>44</v>
      </c>
      <c r="D60" s="14">
        <v>1</v>
      </c>
      <c r="E60" s="14">
        <v>3</v>
      </c>
      <c r="F60" s="14">
        <v>0.5</v>
      </c>
      <c r="G60" s="15">
        <v>430</v>
      </c>
      <c r="H60" s="14">
        <v>430</v>
      </c>
    </row>
    <row r="61" spans="2:8" x14ac:dyDescent="0.25">
      <c r="B61" s="14">
        <v>4</v>
      </c>
      <c r="C61" s="14" t="s">
        <v>18</v>
      </c>
      <c r="D61" s="14">
        <v>0</v>
      </c>
      <c r="E61" s="14">
        <v>4</v>
      </c>
      <c r="F61" s="14">
        <v>0.125</v>
      </c>
      <c r="G61" s="15">
        <v>440</v>
      </c>
      <c r="H61" s="14">
        <v>440</v>
      </c>
    </row>
    <row r="62" spans="2:8" x14ac:dyDescent="0.25">
      <c r="B62" s="16">
        <v>5</v>
      </c>
      <c r="C62" s="16" t="s">
        <v>23</v>
      </c>
      <c r="D62" s="16">
        <v>5</v>
      </c>
      <c r="E62" s="16">
        <v>0</v>
      </c>
      <c r="F62" s="16">
        <v>6.25E-2</v>
      </c>
      <c r="G62" s="17">
        <v>500</v>
      </c>
      <c r="H62" s="16">
        <v>500</v>
      </c>
    </row>
    <row r="63" spans="2:8" x14ac:dyDescent="0.25">
      <c r="B63" s="16">
        <v>5</v>
      </c>
      <c r="C63" s="16" t="s">
        <v>33</v>
      </c>
      <c r="D63" s="16">
        <v>4</v>
      </c>
      <c r="E63" s="16">
        <v>1</v>
      </c>
      <c r="F63" s="16">
        <v>0.3125</v>
      </c>
      <c r="G63" s="17">
        <v>510</v>
      </c>
      <c r="H63" s="16">
        <v>510</v>
      </c>
    </row>
    <row r="64" spans="2:8" x14ac:dyDescent="0.25">
      <c r="B64" s="16">
        <v>5</v>
      </c>
      <c r="C64" s="16" t="s">
        <v>28</v>
      </c>
      <c r="D64" s="16">
        <v>3</v>
      </c>
      <c r="E64" s="16">
        <v>2</v>
      </c>
      <c r="F64" s="16">
        <v>0.625</v>
      </c>
      <c r="G64" s="17">
        <v>520</v>
      </c>
      <c r="H64" s="16">
        <v>520</v>
      </c>
    </row>
    <row r="65" spans="2:8" x14ac:dyDescent="0.25">
      <c r="B65" s="16">
        <v>5</v>
      </c>
      <c r="C65" s="16" t="s">
        <v>32</v>
      </c>
      <c r="D65" s="16">
        <v>2</v>
      </c>
      <c r="E65" s="16">
        <v>3</v>
      </c>
      <c r="F65" s="16">
        <v>0.625</v>
      </c>
      <c r="G65" s="17">
        <v>530</v>
      </c>
      <c r="H65" s="16">
        <v>530</v>
      </c>
    </row>
    <row r="66" spans="2:8" x14ac:dyDescent="0.25">
      <c r="B66" s="16">
        <v>5</v>
      </c>
      <c r="C66" s="16" t="s">
        <v>35</v>
      </c>
      <c r="D66" s="16">
        <v>1</v>
      </c>
      <c r="E66" s="16">
        <v>4</v>
      </c>
      <c r="F66" s="16">
        <v>0.3125</v>
      </c>
      <c r="G66" s="17">
        <v>540</v>
      </c>
      <c r="H66" s="16">
        <v>540</v>
      </c>
    </row>
    <row r="67" spans="2:8" x14ac:dyDescent="0.25">
      <c r="B67" s="16">
        <v>5</v>
      </c>
      <c r="C67" s="16" t="s">
        <v>24</v>
      </c>
      <c r="D67" s="16">
        <v>0</v>
      </c>
      <c r="E67" s="16">
        <v>5</v>
      </c>
      <c r="F67" s="16">
        <v>6.25E-2</v>
      </c>
      <c r="G67" s="17">
        <v>550</v>
      </c>
      <c r="H67" s="16">
        <v>550</v>
      </c>
    </row>
  </sheetData>
  <sortState xmlns:xlrd2="http://schemas.microsoft.com/office/spreadsheetml/2017/richdata2" ref="B3:H67">
    <sortCondition ref="H3:H6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B7FA-BEA0-4A74-BAD0-B6AA52CB7226}">
  <dimension ref="B2:K67"/>
  <sheetViews>
    <sheetView topLeftCell="A34" zoomScaleNormal="100" workbookViewId="0">
      <selection activeCell="I21" sqref="I21"/>
    </sheetView>
  </sheetViews>
  <sheetFormatPr defaultRowHeight="15.75" x14ac:dyDescent="0.3"/>
  <cols>
    <col min="1" max="3" width="9.140625" style="18"/>
    <col min="4" max="4" width="10.5703125" style="18" bestFit="1" customWidth="1"/>
    <col min="5" max="5" width="10.140625" style="18" bestFit="1" customWidth="1"/>
    <col min="6" max="7" width="9.140625" style="18"/>
    <col min="8" max="8" width="13.7109375" style="18" bestFit="1" customWidth="1"/>
    <col min="9" max="9" width="10.85546875" style="18" customWidth="1"/>
    <col min="10" max="10" width="19.7109375" style="49" bestFit="1" customWidth="1"/>
    <col min="11" max="11" width="16.5703125" style="50" customWidth="1"/>
    <col min="12" max="16384" width="9.140625" style="18"/>
  </cols>
  <sheetData>
    <row r="2" spans="2:11" x14ac:dyDescent="0.3">
      <c r="B2" s="3" t="s">
        <v>37</v>
      </c>
      <c r="C2" s="3" t="s">
        <v>6</v>
      </c>
      <c r="D2" s="3" t="s">
        <v>53</v>
      </c>
      <c r="E2" s="3" t="s">
        <v>52</v>
      </c>
      <c r="F2" s="4" t="s">
        <v>11</v>
      </c>
      <c r="G2" s="4" t="s">
        <v>55</v>
      </c>
      <c r="H2" s="4" t="s">
        <v>54</v>
      </c>
      <c r="I2" s="4" t="s">
        <v>50</v>
      </c>
      <c r="J2" s="4" t="s">
        <v>56</v>
      </c>
    </row>
    <row r="3" spans="2:11" x14ac:dyDescent="0.3">
      <c r="B3" s="9">
        <v>2</v>
      </c>
      <c r="C3" s="9" t="s">
        <v>10</v>
      </c>
      <c r="D3" s="38">
        <f>VLOOKUP(B3,typical_polyCoffs!$A$2:$E$7,3,FALSE)</f>
        <v>5.6234132519034884E-2</v>
      </c>
      <c r="E3" s="39">
        <f>VLOOKUP(B3,typical_polyCoffs!$A$2:$E$7,5,FALSE)</f>
        <v>1</v>
      </c>
      <c r="F3" s="10">
        <v>0.5</v>
      </c>
      <c r="G3" s="4">
        <f>D3*E3*F3</f>
        <v>2.8117066259517442E-2</v>
      </c>
      <c r="H3" s="40"/>
      <c r="I3" s="10"/>
      <c r="J3" s="46"/>
    </row>
    <row r="4" spans="2:11" x14ac:dyDescent="0.3">
      <c r="B4" s="9">
        <v>2</v>
      </c>
      <c r="C4" s="9" t="s">
        <v>10</v>
      </c>
      <c r="D4" s="38">
        <f>VLOOKUP(B4,typical_polyCoffs!$A$2:$E$7,3,FALSE)</f>
        <v>5.6234132519034884E-2</v>
      </c>
      <c r="E4" s="39">
        <f>VLOOKUP(B4,typical_polyCoffs!$A$2:$E$7,5,FALSE)</f>
        <v>1</v>
      </c>
      <c r="F4" s="10">
        <v>0.5</v>
      </c>
      <c r="G4" s="4">
        <f t="shared" ref="G4:G67" si="0">D4*E4*F4</f>
        <v>2.8117066259517442E-2</v>
      </c>
      <c r="H4" s="40"/>
      <c r="I4" s="10"/>
      <c r="J4" s="46"/>
    </row>
    <row r="5" spans="2:11" x14ac:dyDescent="0.3">
      <c r="B5" s="14">
        <v>4</v>
      </c>
      <c r="C5" s="14" t="s">
        <v>10</v>
      </c>
      <c r="D5" s="38">
        <f>VLOOKUP(B5,typical_polyCoffs!$A$2:$E$7,3,FALSE)</f>
        <v>1.7782794100389223E-3</v>
      </c>
      <c r="E5" s="39">
        <f>VLOOKUP(B5,typical_polyCoffs!$A$2:$E$7,5,FALSE)</f>
        <v>-1</v>
      </c>
      <c r="F5" s="14">
        <v>0.375</v>
      </c>
      <c r="G5" s="4">
        <f t="shared" si="0"/>
        <v>-6.6685477876459592E-4</v>
      </c>
      <c r="H5" s="41"/>
      <c r="I5" s="14"/>
      <c r="J5" s="47"/>
    </row>
    <row r="6" spans="2:11" x14ac:dyDescent="0.3">
      <c r="B6" s="14">
        <v>4</v>
      </c>
      <c r="C6" s="14" t="s">
        <v>10</v>
      </c>
      <c r="D6" s="38">
        <f>VLOOKUP(B6,typical_polyCoffs!$A$2:$E$7,3,FALSE)</f>
        <v>1.7782794100389223E-3</v>
      </c>
      <c r="E6" s="39">
        <f>VLOOKUP(B6,typical_polyCoffs!$A$2:$E$7,5,FALSE)</f>
        <v>-1</v>
      </c>
      <c r="F6" s="14">
        <v>0.375</v>
      </c>
      <c r="G6" s="4">
        <f t="shared" si="0"/>
        <v>-6.6685477876459592E-4</v>
      </c>
      <c r="H6" s="41"/>
      <c r="I6" s="14"/>
      <c r="J6" s="47"/>
    </row>
    <row r="7" spans="2:11" x14ac:dyDescent="0.3">
      <c r="B7" s="14">
        <v>4</v>
      </c>
      <c r="C7" s="14" t="s">
        <v>10</v>
      </c>
      <c r="D7" s="38">
        <f>VLOOKUP(B7,typical_polyCoffs!$A$2:$E$7,3,FALSE)</f>
        <v>1.7782794100389223E-3</v>
      </c>
      <c r="E7" s="39">
        <f>VLOOKUP(B7,typical_polyCoffs!$A$2:$E$7,5,FALSE)</f>
        <v>-1</v>
      </c>
      <c r="F7" s="14">
        <v>1.5</v>
      </c>
      <c r="G7" s="4">
        <f t="shared" si="0"/>
        <v>-2.6674191150583837E-3</v>
      </c>
      <c r="H7" s="42">
        <f>SUM(G3:G7)</f>
        <v>5.2233003846447308E-2</v>
      </c>
      <c r="I7" s="37">
        <f>20*LOG(ABS(H7))</f>
        <v>-25.641099955623019</v>
      </c>
      <c r="J7" s="48">
        <f>I7-$I$21</f>
        <v>-25.49879486296544</v>
      </c>
    </row>
    <row r="8" spans="2:11" x14ac:dyDescent="0.3">
      <c r="B8" s="9">
        <v>2</v>
      </c>
      <c r="C8" s="9" t="s">
        <v>4</v>
      </c>
      <c r="D8" s="38">
        <f>VLOOKUP(B8,typical_polyCoffs!$A$2:$E$7,3,FALSE)</f>
        <v>5.6234132519034884E-2</v>
      </c>
      <c r="E8" s="39">
        <f>VLOOKUP(B8,typical_polyCoffs!$A$2:$E$7,5,FALSE)</f>
        <v>1</v>
      </c>
      <c r="F8" s="10">
        <v>1</v>
      </c>
      <c r="G8" s="4">
        <f t="shared" si="0"/>
        <v>5.6234132519034884E-2</v>
      </c>
      <c r="H8" s="40"/>
      <c r="I8" s="37"/>
      <c r="J8" s="48"/>
    </row>
    <row r="9" spans="2:11" x14ac:dyDescent="0.3">
      <c r="B9" s="14">
        <v>4</v>
      </c>
      <c r="C9" s="14" t="s">
        <v>4</v>
      </c>
      <c r="D9" s="38">
        <f>VLOOKUP(B9,typical_polyCoffs!$A$2:$E$7,3,FALSE)</f>
        <v>1.7782794100389223E-3</v>
      </c>
      <c r="E9" s="39">
        <f>VLOOKUP(B9,typical_polyCoffs!$A$2:$E$7,5,FALSE)</f>
        <v>-1</v>
      </c>
      <c r="F9" s="14">
        <v>1.5</v>
      </c>
      <c r="G9" s="4">
        <f t="shared" si="0"/>
        <v>-2.6674191150583837E-3</v>
      </c>
      <c r="H9" s="41"/>
      <c r="I9" s="37"/>
      <c r="J9" s="48"/>
    </row>
    <row r="10" spans="2:11" x14ac:dyDescent="0.3">
      <c r="B10" s="14">
        <v>4</v>
      </c>
      <c r="C10" s="14" t="s">
        <v>20</v>
      </c>
      <c r="D10" s="38">
        <f>VLOOKUP(B10,typical_polyCoffs!$A$2:$E$7,3,FALSE)</f>
        <v>1.7782794100389223E-3</v>
      </c>
      <c r="E10" s="39">
        <f>VLOOKUP(B10,typical_polyCoffs!$A$2:$E$7,5,FALSE)</f>
        <v>-1</v>
      </c>
      <c r="F10" s="14">
        <v>1.5</v>
      </c>
      <c r="G10" s="4">
        <f t="shared" si="0"/>
        <v>-2.6674191150583837E-3</v>
      </c>
      <c r="H10" s="42">
        <f>SUM(G8:G10)</f>
        <v>5.0899294288918116E-2</v>
      </c>
      <c r="I10" s="37">
        <f t="shared" ref="I8:J67" si="1">20*LOG(ABS(H10))</f>
        <v>-25.86576478098717</v>
      </c>
      <c r="J10" s="48">
        <f t="shared" ref="J8:J67" si="2">I10-$I$21</f>
        <v>-25.723459688329591</v>
      </c>
      <c r="K10" s="50" t="s">
        <v>57</v>
      </c>
    </row>
    <row r="11" spans="2:11" x14ac:dyDescent="0.3">
      <c r="B11" s="14">
        <v>4</v>
      </c>
      <c r="C11" s="14" t="s">
        <v>21</v>
      </c>
      <c r="D11" s="38">
        <f>VLOOKUP(B11,typical_polyCoffs!$A$2:$E$7,3,FALSE)</f>
        <v>1.7782794100389223E-3</v>
      </c>
      <c r="E11" s="39">
        <f>VLOOKUP(B11,typical_polyCoffs!$A$2:$E$7,5,FALSE)</f>
        <v>-1</v>
      </c>
      <c r="F11" s="14">
        <v>0.75</v>
      </c>
      <c r="G11" s="4">
        <f t="shared" si="0"/>
        <v>-1.3337095575291918E-3</v>
      </c>
      <c r="H11" s="42">
        <f>G11</f>
        <v>-1.3337095575291918E-3</v>
      </c>
      <c r="I11" s="37">
        <f t="shared" si="1"/>
        <v>-57.498774732165998</v>
      </c>
      <c r="J11" s="48">
        <f t="shared" si="2"/>
        <v>-57.356469639508418</v>
      </c>
      <c r="K11" s="50" t="s">
        <v>64</v>
      </c>
    </row>
    <row r="12" spans="2:11" x14ac:dyDescent="0.3">
      <c r="B12" s="16">
        <v>5</v>
      </c>
      <c r="C12" s="16" t="s">
        <v>27</v>
      </c>
      <c r="D12" s="38">
        <f>VLOOKUP(B12,typical_polyCoffs!$A$2:$E$7,3,FALSE)</f>
        <v>1E-3</v>
      </c>
      <c r="E12" s="39">
        <f>VLOOKUP(B12,typical_polyCoffs!$A$2:$E$7,5,FALSE)</f>
        <v>1</v>
      </c>
      <c r="F12" s="16">
        <v>0.625</v>
      </c>
      <c r="G12" s="4">
        <f t="shared" si="0"/>
        <v>6.2500000000000001E-4</v>
      </c>
      <c r="H12" s="42">
        <f>G12</f>
        <v>6.2500000000000001E-4</v>
      </c>
      <c r="I12" s="37">
        <f t="shared" si="1"/>
        <v>-64.082399653118486</v>
      </c>
      <c r="J12" s="48">
        <f t="shared" si="2"/>
        <v>-63.940094560460906</v>
      </c>
      <c r="K12" s="50" t="s">
        <v>58</v>
      </c>
    </row>
    <row r="13" spans="2:11" x14ac:dyDescent="0.3">
      <c r="B13" s="11">
        <v>3</v>
      </c>
      <c r="C13" s="11" t="s">
        <v>12</v>
      </c>
      <c r="D13" s="38">
        <f>VLOOKUP(B13,typical_polyCoffs!$A$2:$E$7,3,FALSE)</f>
        <v>0.01</v>
      </c>
      <c r="E13" s="39">
        <f>VLOOKUP(B13,typical_polyCoffs!$A$2:$E$7,5,FALSE)</f>
        <v>-1</v>
      </c>
      <c r="F13" s="11">
        <v>0.75</v>
      </c>
      <c r="G13" s="4">
        <f t="shared" si="0"/>
        <v>-7.4999999999999997E-3</v>
      </c>
      <c r="H13" s="43"/>
      <c r="I13" s="37"/>
      <c r="J13" s="48"/>
    </row>
    <row r="14" spans="2:11" x14ac:dyDescent="0.3">
      <c r="B14" s="16">
        <v>5</v>
      </c>
      <c r="C14" s="16" t="s">
        <v>29</v>
      </c>
      <c r="D14" s="38">
        <f>VLOOKUP(B14,typical_polyCoffs!$A$2:$E$7,3,FALSE)</f>
        <v>1E-3</v>
      </c>
      <c r="E14" s="39">
        <f>VLOOKUP(B14,typical_polyCoffs!$A$2:$E$7,5,FALSE)</f>
        <v>1</v>
      </c>
      <c r="F14" s="16">
        <v>1.25</v>
      </c>
      <c r="G14" s="4">
        <f t="shared" si="0"/>
        <v>1.25E-3</v>
      </c>
      <c r="H14" s="44"/>
      <c r="I14" s="37"/>
      <c r="J14" s="48"/>
    </row>
    <row r="15" spans="2:11" x14ac:dyDescent="0.3">
      <c r="B15" s="16">
        <v>5</v>
      </c>
      <c r="C15" s="16" t="s">
        <v>12</v>
      </c>
      <c r="D15" s="38">
        <f>VLOOKUP(B15,typical_polyCoffs!$A$2:$E$7,3,FALSE)</f>
        <v>1E-3</v>
      </c>
      <c r="E15" s="39">
        <f>VLOOKUP(B15,typical_polyCoffs!$A$2:$E$7,5,FALSE)</f>
        <v>1</v>
      </c>
      <c r="F15" s="16">
        <v>1.25</v>
      </c>
      <c r="G15" s="4">
        <f t="shared" si="0"/>
        <v>1.25E-3</v>
      </c>
      <c r="H15" s="42">
        <f>SUM(G13:G15)</f>
        <v>-4.9999999999999992E-3</v>
      </c>
      <c r="I15" s="37">
        <f t="shared" si="1"/>
        <v>-46.020599913279625</v>
      </c>
      <c r="J15" s="48">
        <f t="shared" si="2"/>
        <v>-45.878294820622045</v>
      </c>
      <c r="K15" s="50" t="s">
        <v>59</v>
      </c>
    </row>
    <row r="16" spans="2:11" x14ac:dyDescent="0.3">
      <c r="B16" s="7">
        <v>1</v>
      </c>
      <c r="C16" s="7" t="s">
        <v>0</v>
      </c>
      <c r="D16" s="38">
        <f>VLOOKUP(B16,typical_polyCoffs!$A$2:$E$7,3,FALSE)</f>
        <v>1</v>
      </c>
      <c r="E16" s="39">
        <f>VLOOKUP(B16,typical_polyCoffs!$A$2:$E$7,5,FALSE)</f>
        <v>1</v>
      </c>
      <c r="F16" s="8">
        <v>1</v>
      </c>
      <c r="G16" s="4">
        <f t="shared" si="0"/>
        <v>1</v>
      </c>
      <c r="H16" s="45"/>
      <c r="I16" s="37"/>
      <c r="J16" s="48"/>
    </row>
    <row r="17" spans="2:11" x14ac:dyDescent="0.3">
      <c r="B17" s="11">
        <v>3</v>
      </c>
      <c r="C17" s="11" t="s">
        <v>0</v>
      </c>
      <c r="D17" s="38">
        <f>VLOOKUP(B17,typical_polyCoffs!$A$2:$E$7,3,FALSE)</f>
        <v>0.01</v>
      </c>
      <c r="E17" s="39">
        <f>VLOOKUP(B17,typical_polyCoffs!$A$2:$E$7,5,FALSE)</f>
        <v>-1</v>
      </c>
      <c r="F17" s="11">
        <v>0.75</v>
      </c>
      <c r="G17" s="4">
        <f t="shared" si="0"/>
        <v>-7.4999999999999997E-3</v>
      </c>
      <c r="H17" s="43"/>
      <c r="I17" s="37"/>
      <c r="J17" s="48"/>
    </row>
    <row r="18" spans="2:11" x14ac:dyDescent="0.3">
      <c r="B18" s="11">
        <v>3</v>
      </c>
      <c r="C18" s="11" t="s">
        <v>0</v>
      </c>
      <c r="D18" s="38">
        <f>VLOOKUP(B18,typical_polyCoffs!$A$2:$E$7,3,FALSE)</f>
        <v>0.01</v>
      </c>
      <c r="E18" s="39">
        <f>VLOOKUP(B18,typical_polyCoffs!$A$2:$E$7,5,FALSE)</f>
        <v>-1</v>
      </c>
      <c r="F18" s="11">
        <v>1.5</v>
      </c>
      <c r="G18" s="4">
        <f t="shared" si="0"/>
        <v>-1.4999999999999999E-2</v>
      </c>
      <c r="H18" s="43"/>
      <c r="I18" s="37"/>
      <c r="J18" s="48"/>
    </row>
    <row r="19" spans="2:11" x14ac:dyDescent="0.3">
      <c r="B19" s="16">
        <v>5</v>
      </c>
      <c r="C19" s="16" t="s">
        <v>0</v>
      </c>
      <c r="D19" s="38">
        <f>VLOOKUP(B19,typical_polyCoffs!$A$2:$E$7,3,FALSE)</f>
        <v>1E-3</v>
      </c>
      <c r="E19" s="39">
        <f>VLOOKUP(B19,typical_polyCoffs!$A$2:$E$7,5,FALSE)</f>
        <v>1</v>
      </c>
      <c r="F19" s="16">
        <v>0.625</v>
      </c>
      <c r="G19" s="4">
        <f t="shared" si="0"/>
        <v>6.2500000000000001E-4</v>
      </c>
      <c r="H19" s="44"/>
      <c r="I19" s="37"/>
      <c r="J19" s="48"/>
    </row>
    <row r="20" spans="2:11" x14ac:dyDescent="0.3">
      <c r="B20" s="16">
        <v>5</v>
      </c>
      <c r="C20" s="16" t="s">
        <v>0</v>
      </c>
      <c r="D20" s="38">
        <f>VLOOKUP(B20,typical_polyCoffs!$A$2:$E$7,3,FALSE)</f>
        <v>1E-3</v>
      </c>
      <c r="E20" s="39">
        <f>VLOOKUP(B20,typical_polyCoffs!$A$2:$E$7,5,FALSE)</f>
        <v>1</v>
      </c>
      <c r="F20" s="16">
        <v>3.75</v>
      </c>
      <c r="G20" s="4">
        <f t="shared" si="0"/>
        <v>3.7499999999999999E-3</v>
      </c>
      <c r="H20" s="44"/>
      <c r="I20" s="37"/>
      <c r="J20" s="48"/>
    </row>
    <row r="21" spans="2:11" x14ac:dyDescent="0.3">
      <c r="B21" s="16">
        <v>5</v>
      </c>
      <c r="C21" s="16" t="s">
        <v>0</v>
      </c>
      <c r="D21" s="38">
        <f>VLOOKUP(B21,typical_polyCoffs!$A$2:$E$7,3,FALSE)</f>
        <v>1E-3</v>
      </c>
      <c r="E21" s="39">
        <f>VLOOKUP(B21,typical_polyCoffs!$A$2:$E$7,5,FALSE)</f>
        <v>1</v>
      </c>
      <c r="F21" s="16">
        <v>1.875</v>
      </c>
      <c r="G21" s="4">
        <f t="shared" si="0"/>
        <v>1.8749999999999999E-3</v>
      </c>
      <c r="H21" s="42">
        <f>SUM(G16:G21)</f>
        <v>0.98375000000000001</v>
      </c>
      <c r="I21" s="37">
        <f t="shared" si="1"/>
        <v>-0.14230509265758043</v>
      </c>
      <c r="J21" s="37">
        <f t="shared" si="2"/>
        <v>0</v>
      </c>
      <c r="K21" s="50" t="s">
        <v>60</v>
      </c>
    </row>
    <row r="22" spans="2:11" x14ac:dyDescent="0.3">
      <c r="B22" s="7">
        <v>1</v>
      </c>
      <c r="C22" s="7" t="s">
        <v>1</v>
      </c>
      <c r="D22" s="38">
        <f>VLOOKUP(B22,typical_polyCoffs!$A$2:$E$7,3,FALSE)</f>
        <v>1</v>
      </c>
      <c r="E22" s="39">
        <f>VLOOKUP(B22,typical_polyCoffs!$A$2:$E$7,5,FALSE)</f>
        <v>1</v>
      </c>
      <c r="F22" s="8">
        <v>1</v>
      </c>
      <c r="G22" s="4">
        <f t="shared" si="0"/>
        <v>1</v>
      </c>
      <c r="H22" s="45"/>
      <c r="I22" s="37"/>
      <c r="J22" s="48"/>
    </row>
    <row r="23" spans="2:11" x14ac:dyDescent="0.3">
      <c r="B23" s="13">
        <v>3</v>
      </c>
      <c r="C23" s="11" t="s">
        <v>1</v>
      </c>
      <c r="D23" s="38">
        <f>VLOOKUP(B23,typical_polyCoffs!$A$2:$E$7,3,FALSE)</f>
        <v>0.01</v>
      </c>
      <c r="E23" s="39">
        <f>VLOOKUP(B23,typical_polyCoffs!$A$2:$E$7,5,FALSE)</f>
        <v>-1</v>
      </c>
      <c r="F23" s="11">
        <v>0.75</v>
      </c>
      <c r="G23" s="4">
        <f t="shared" si="0"/>
        <v>-7.4999999999999997E-3</v>
      </c>
      <c r="H23" s="43"/>
      <c r="I23" s="37"/>
      <c r="J23" s="48"/>
    </row>
    <row r="24" spans="2:11" x14ac:dyDescent="0.3">
      <c r="B24" s="11">
        <v>3</v>
      </c>
      <c r="C24" s="11" t="s">
        <v>1</v>
      </c>
      <c r="D24" s="38">
        <f>VLOOKUP(B24,typical_polyCoffs!$A$2:$E$7,3,FALSE)</f>
        <v>0.01</v>
      </c>
      <c r="E24" s="39">
        <f>VLOOKUP(B24,typical_polyCoffs!$A$2:$E$7,5,FALSE)</f>
        <v>-1</v>
      </c>
      <c r="F24" s="11">
        <v>1.5</v>
      </c>
      <c r="G24" s="4">
        <f t="shared" si="0"/>
        <v>-1.4999999999999999E-2</v>
      </c>
      <c r="H24" s="43"/>
      <c r="I24" s="37"/>
      <c r="J24" s="48"/>
    </row>
    <row r="25" spans="2:11" x14ac:dyDescent="0.3">
      <c r="B25" s="16">
        <v>5</v>
      </c>
      <c r="C25" s="16" t="s">
        <v>1</v>
      </c>
      <c r="D25" s="38">
        <f>VLOOKUP(B25,typical_polyCoffs!$A$2:$E$7,3,FALSE)</f>
        <v>1E-3</v>
      </c>
      <c r="E25" s="39">
        <f>VLOOKUP(B25,typical_polyCoffs!$A$2:$E$7,5,FALSE)</f>
        <v>1</v>
      </c>
      <c r="F25" s="16">
        <v>0.625</v>
      </c>
      <c r="G25" s="4">
        <f t="shared" si="0"/>
        <v>6.2500000000000001E-4</v>
      </c>
      <c r="H25" s="44"/>
      <c r="I25" s="37"/>
      <c r="J25" s="48"/>
    </row>
    <row r="26" spans="2:11" x14ac:dyDescent="0.3">
      <c r="B26" s="16">
        <v>5</v>
      </c>
      <c r="C26" s="16" t="s">
        <v>1</v>
      </c>
      <c r="D26" s="38">
        <f>VLOOKUP(B26,typical_polyCoffs!$A$2:$E$7,3,FALSE)</f>
        <v>1E-3</v>
      </c>
      <c r="E26" s="39">
        <f>VLOOKUP(B26,typical_polyCoffs!$A$2:$E$7,5,FALSE)</f>
        <v>1</v>
      </c>
      <c r="F26" s="16">
        <v>3.75</v>
      </c>
      <c r="G26" s="4">
        <f t="shared" si="0"/>
        <v>3.7499999999999999E-3</v>
      </c>
      <c r="H26" s="44"/>
      <c r="I26" s="37"/>
      <c r="J26" s="48"/>
    </row>
    <row r="27" spans="2:11" x14ac:dyDescent="0.3">
      <c r="B27" s="16">
        <v>5</v>
      </c>
      <c r="C27" s="16" t="s">
        <v>1</v>
      </c>
      <c r="D27" s="38">
        <f>VLOOKUP(B27,typical_polyCoffs!$A$2:$E$7,3,FALSE)</f>
        <v>1E-3</v>
      </c>
      <c r="E27" s="39">
        <f>VLOOKUP(B27,typical_polyCoffs!$A$2:$E$7,5,FALSE)</f>
        <v>1</v>
      </c>
      <c r="F27" s="16">
        <v>1.875</v>
      </c>
      <c r="G27" s="4">
        <f t="shared" si="0"/>
        <v>1.8749999999999999E-3</v>
      </c>
      <c r="H27" s="42">
        <f>SUM(G22:G27)</f>
        <v>0.98375000000000001</v>
      </c>
      <c r="I27" s="37">
        <f t="shared" si="1"/>
        <v>-0.14230509265758043</v>
      </c>
      <c r="J27" s="37">
        <f t="shared" si="2"/>
        <v>0</v>
      </c>
      <c r="K27" s="50" t="s">
        <v>60</v>
      </c>
    </row>
    <row r="28" spans="2:11" x14ac:dyDescent="0.3">
      <c r="B28" s="11">
        <v>3</v>
      </c>
      <c r="C28" s="11" t="s">
        <v>14</v>
      </c>
      <c r="D28" s="38">
        <f>VLOOKUP(B28,typical_polyCoffs!$A$2:$E$7,3,FALSE)</f>
        <v>0.01</v>
      </c>
      <c r="E28" s="39">
        <f>VLOOKUP(B28,typical_polyCoffs!$A$2:$E$7,5,FALSE)</f>
        <v>-1</v>
      </c>
      <c r="F28" s="11">
        <v>0.75</v>
      </c>
      <c r="G28" s="4">
        <f t="shared" si="0"/>
        <v>-7.4999999999999997E-3</v>
      </c>
      <c r="H28" s="43"/>
      <c r="I28" s="37"/>
      <c r="J28" s="48"/>
    </row>
    <row r="29" spans="2:11" x14ac:dyDescent="0.3">
      <c r="B29" s="16">
        <v>5</v>
      </c>
      <c r="C29" s="16" t="s">
        <v>25</v>
      </c>
      <c r="D29" s="38">
        <f>VLOOKUP(B29,typical_polyCoffs!$A$2:$E$7,3,FALSE)</f>
        <v>1E-3</v>
      </c>
      <c r="E29" s="39">
        <f>VLOOKUP(B29,typical_polyCoffs!$A$2:$E$7,5,FALSE)</f>
        <v>1</v>
      </c>
      <c r="F29" s="16">
        <v>1.875</v>
      </c>
      <c r="G29" s="4">
        <f t="shared" si="0"/>
        <v>1.8749999999999999E-3</v>
      </c>
      <c r="H29" s="44"/>
      <c r="I29" s="37"/>
      <c r="J29" s="48"/>
    </row>
    <row r="30" spans="2:11" x14ac:dyDescent="0.3">
      <c r="B30" s="16">
        <v>5</v>
      </c>
      <c r="C30" s="16" t="s">
        <v>14</v>
      </c>
      <c r="D30" s="38">
        <f>VLOOKUP(B30,typical_polyCoffs!$A$2:$E$7,3,FALSE)</f>
        <v>1E-3</v>
      </c>
      <c r="E30" s="39">
        <f>VLOOKUP(B30,typical_polyCoffs!$A$2:$E$7,5,FALSE)</f>
        <v>1</v>
      </c>
      <c r="F30" s="16">
        <v>1.25</v>
      </c>
      <c r="G30" s="4">
        <f t="shared" si="0"/>
        <v>1.25E-3</v>
      </c>
      <c r="H30" s="42">
        <f>SUM(G28:G30)</f>
        <v>-4.3749999999999995E-3</v>
      </c>
      <c r="I30" s="37">
        <f t="shared" si="1"/>
        <v>-47.180438852833362</v>
      </c>
      <c r="J30" s="48">
        <f t="shared" si="2"/>
        <v>-47.038133760175782</v>
      </c>
      <c r="K30" s="50" t="s">
        <v>59</v>
      </c>
    </row>
    <row r="31" spans="2:11" x14ac:dyDescent="0.3">
      <c r="B31" s="16">
        <v>5</v>
      </c>
      <c r="C31" s="16" t="s">
        <v>31</v>
      </c>
      <c r="D31" s="38">
        <f>VLOOKUP(B31,typical_polyCoffs!$A$2:$E$7,3,FALSE)</f>
        <v>1E-3</v>
      </c>
      <c r="E31" s="39">
        <f>VLOOKUP(B31,typical_polyCoffs!$A$2:$E$7,5,FALSE)</f>
        <v>1</v>
      </c>
      <c r="F31" s="16">
        <v>0.625</v>
      </c>
      <c r="G31" s="4">
        <f t="shared" si="0"/>
        <v>6.2500000000000001E-4</v>
      </c>
      <c r="H31" s="42">
        <f>G31</f>
        <v>6.2500000000000001E-4</v>
      </c>
      <c r="I31" s="37">
        <f t="shared" si="1"/>
        <v>-64.082399653118486</v>
      </c>
      <c r="J31" s="48">
        <f t="shared" si="2"/>
        <v>-63.940094560460906</v>
      </c>
      <c r="K31" s="50" t="s">
        <v>58</v>
      </c>
    </row>
    <row r="32" spans="2:11" x14ac:dyDescent="0.3">
      <c r="B32" s="14">
        <v>4</v>
      </c>
      <c r="C32" s="14" t="s">
        <v>19</v>
      </c>
      <c r="D32" s="38">
        <f>VLOOKUP(B32,typical_polyCoffs!$A$2:$E$7,3,FALSE)</f>
        <v>1.7782794100389223E-3</v>
      </c>
      <c r="E32" s="39">
        <f>VLOOKUP(B32,typical_polyCoffs!$A$2:$E$7,5,FALSE)</f>
        <v>-1</v>
      </c>
      <c r="F32" s="14">
        <v>0.5</v>
      </c>
      <c r="G32" s="4">
        <f t="shared" si="0"/>
        <v>-8.8913970501946116E-4</v>
      </c>
      <c r="H32" s="42">
        <f>G32</f>
        <v>-8.8913970501946116E-4</v>
      </c>
      <c r="I32" s="37">
        <f t="shared" si="1"/>
        <v>-61.020599913279625</v>
      </c>
      <c r="J32" s="48">
        <f t="shared" si="2"/>
        <v>-60.878294820622045</v>
      </c>
      <c r="K32" s="50" t="s">
        <v>64</v>
      </c>
    </row>
    <row r="33" spans="2:11" x14ac:dyDescent="0.3">
      <c r="B33" s="9">
        <v>2</v>
      </c>
      <c r="C33" s="9" t="s">
        <v>2</v>
      </c>
      <c r="D33" s="38">
        <f>VLOOKUP(B33,typical_polyCoffs!$A$2:$E$7,3,FALSE)</f>
        <v>5.6234132519034884E-2</v>
      </c>
      <c r="E33" s="39">
        <f>VLOOKUP(B33,typical_polyCoffs!$A$2:$E$7,5,FALSE)</f>
        <v>1</v>
      </c>
      <c r="F33" s="10">
        <v>0.5</v>
      </c>
      <c r="G33" s="4">
        <f t="shared" si="0"/>
        <v>2.8117066259517442E-2</v>
      </c>
      <c r="H33" s="40"/>
      <c r="I33" s="37"/>
      <c r="J33" s="48"/>
    </row>
    <row r="34" spans="2:11" x14ac:dyDescent="0.3">
      <c r="B34" s="14">
        <v>4</v>
      </c>
      <c r="C34" s="14" t="s">
        <v>2</v>
      </c>
      <c r="D34" s="38">
        <f>VLOOKUP(B34,typical_polyCoffs!$A$2:$E$7,3,FALSE)</f>
        <v>1.7782794100389223E-3</v>
      </c>
      <c r="E34" s="39">
        <f>VLOOKUP(B34,typical_polyCoffs!$A$2:$E$7,5,FALSE)</f>
        <v>-1</v>
      </c>
      <c r="F34" s="14">
        <v>0.5</v>
      </c>
      <c r="G34" s="4">
        <f t="shared" si="0"/>
        <v>-8.8913970501946116E-4</v>
      </c>
      <c r="H34" s="41"/>
      <c r="I34" s="37"/>
      <c r="J34" s="48"/>
    </row>
    <row r="35" spans="2:11" x14ac:dyDescent="0.3">
      <c r="B35" s="14">
        <v>4</v>
      </c>
      <c r="C35" s="14" t="s">
        <v>2</v>
      </c>
      <c r="D35" s="38">
        <f>VLOOKUP(B35,typical_polyCoffs!$A$2:$E$7,3,FALSE)</f>
        <v>1.7782794100389223E-3</v>
      </c>
      <c r="E35" s="39">
        <f>VLOOKUP(B35,typical_polyCoffs!$A$2:$E$7,5,FALSE)</f>
        <v>-1</v>
      </c>
      <c r="F35" s="14">
        <v>1.5</v>
      </c>
      <c r="G35" s="4">
        <f t="shared" si="0"/>
        <v>-2.6674191150583837E-3</v>
      </c>
      <c r="H35" s="42">
        <f>SUM(G33:G35)</f>
        <v>2.4560507439439598E-2</v>
      </c>
      <c r="I35" s="37">
        <f t="shared" si="1"/>
        <v>-32.19525329143832</v>
      </c>
      <c r="J35" s="48">
        <f t="shared" si="2"/>
        <v>-32.05294819878074</v>
      </c>
      <c r="K35" s="50" t="s">
        <v>61</v>
      </c>
    </row>
    <row r="36" spans="2:11" x14ac:dyDescent="0.3">
      <c r="B36" s="9">
        <v>2</v>
      </c>
      <c r="C36" s="9" t="s">
        <v>5</v>
      </c>
      <c r="D36" s="38">
        <f>VLOOKUP(B36,typical_polyCoffs!$A$2:$E$7,3,FALSE)</f>
        <v>5.6234132519034884E-2</v>
      </c>
      <c r="E36" s="39">
        <f>VLOOKUP(B36,typical_polyCoffs!$A$2:$E$7,5,FALSE)</f>
        <v>1</v>
      </c>
      <c r="F36" s="10">
        <v>1</v>
      </c>
      <c r="G36" s="4">
        <f t="shared" si="0"/>
        <v>5.6234132519034884E-2</v>
      </c>
      <c r="H36" s="40"/>
      <c r="I36" s="37"/>
      <c r="J36" s="48"/>
    </row>
    <row r="37" spans="2:11" x14ac:dyDescent="0.3">
      <c r="B37" s="14">
        <v>4</v>
      </c>
      <c r="C37" s="14" t="s">
        <v>5</v>
      </c>
      <c r="D37" s="38">
        <f>VLOOKUP(B37,typical_polyCoffs!$A$2:$E$7,3,FALSE)</f>
        <v>1.7782794100389223E-3</v>
      </c>
      <c r="E37" s="39">
        <f>VLOOKUP(B37,typical_polyCoffs!$A$2:$E$7,5,FALSE)</f>
        <v>-1</v>
      </c>
      <c r="F37" s="14">
        <v>1.5</v>
      </c>
      <c r="G37" s="4">
        <f t="shared" si="0"/>
        <v>-2.6674191150583837E-3</v>
      </c>
      <c r="H37" s="41"/>
      <c r="I37" s="37"/>
      <c r="J37" s="48"/>
    </row>
    <row r="38" spans="2:11" x14ac:dyDescent="0.3">
      <c r="B38" s="14">
        <v>4</v>
      </c>
      <c r="C38" s="14" t="s">
        <v>40</v>
      </c>
      <c r="D38" s="38">
        <f>VLOOKUP(B38,typical_polyCoffs!$A$2:$E$7,3,FALSE)</f>
        <v>1.7782794100389223E-3</v>
      </c>
      <c r="E38" s="39">
        <f>VLOOKUP(B38,typical_polyCoffs!$A$2:$E$7,5,FALSE)</f>
        <v>-1</v>
      </c>
      <c r="F38" s="14">
        <v>1.5</v>
      </c>
      <c r="G38" s="4">
        <f t="shared" si="0"/>
        <v>-2.6674191150583837E-3</v>
      </c>
      <c r="H38" s="42">
        <f>SUM(G36:G38)</f>
        <v>5.0899294288918116E-2</v>
      </c>
      <c r="I38" s="37">
        <f t="shared" si="1"/>
        <v>-25.86576478098717</v>
      </c>
      <c r="J38" s="48">
        <f t="shared" si="2"/>
        <v>-25.723459688329591</v>
      </c>
      <c r="K38" s="50" t="s">
        <v>54</v>
      </c>
    </row>
    <row r="39" spans="2:11" x14ac:dyDescent="0.3">
      <c r="B39" s="9">
        <v>2</v>
      </c>
      <c r="C39" s="9" t="s">
        <v>3</v>
      </c>
      <c r="D39" s="38">
        <f>VLOOKUP(B39,typical_polyCoffs!$A$2:$E$7,3,FALSE)</f>
        <v>5.6234132519034884E-2</v>
      </c>
      <c r="E39" s="39">
        <f>VLOOKUP(B39,typical_polyCoffs!$A$2:$E$7,5,FALSE)</f>
        <v>1</v>
      </c>
      <c r="F39" s="10">
        <v>0.5</v>
      </c>
      <c r="G39" s="4">
        <f t="shared" si="0"/>
        <v>2.8117066259517442E-2</v>
      </c>
      <c r="H39" s="40"/>
      <c r="I39" s="37"/>
      <c r="J39" s="48"/>
    </row>
    <row r="40" spans="2:11" x14ac:dyDescent="0.3">
      <c r="B40" s="14">
        <v>4</v>
      </c>
      <c r="C40" s="14" t="s">
        <v>3</v>
      </c>
      <c r="D40" s="38">
        <f>VLOOKUP(B40,typical_polyCoffs!$A$2:$E$7,3,FALSE)</f>
        <v>1.7782794100389223E-3</v>
      </c>
      <c r="E40" s="39">
        <f>VLOOKUP(B40,typical_polyCoffs!$A$2:$E$7,5,FALSE)</f>
        <v>-1</v>
      </c>
      <c r="F40" s="14">
        <v>0.5</v>
      </c>
      <c r="G40" s="4">
        <f t="shared" si="0"/>
        <v>-8.8913970501946116E-4</v>
      </c>
      <c r="H40" s="41"/>
      <c r="I40" s="37"/>
      <c r="J40" s="48"/>
    </row>
    <row r="41" spans="2:11" x14ac:dyDescent="0.3">
      <c r="B41" s="14">
        <v>4</v>
      </c>
      <c r="C41" s="14" t="s">
        <v>3</v>
      </c>
      <c r="D41" s="38">
        <f>VLOOKUP(B41,typical_polyCoffs!$A$2:$E$7,3,FALSE)</f>
        <v>1.7782794100389223E-3</v>
      </c>
      <c r="E41" s="39">
        <f>VLOOKUP(B41,typical_polyCoffs!$A$2:$E$7,5,FALSE)</f>
        <v>-1</v>
      </c>
      <c r="F41" s="14">
        <v>1.5</v>
      </c>
      <c r="G41" s="4">
        <f t="shared" si="0"/>
        <v>-2.6674191150583837E-3</v>
      </c>
      <c r="H41" s="42">
        <f>SUM(G39:G41)</f>
        <v>2.4560507439439598E-2</v>
      </c>
      <c r="I41" s="37">
        <f t="shared" si="1"/>
        <v>-32.19525329143832</v>
      </c>
      <c r="J41" s="48">
        <f t="shared" si="2"/>
        <v>-32.05294819878074</v>
      </c>
      <c r="K41" s="50" t="s">
        <v>61</v>
      </c>
    </row>
    <row r="42" spans="2:11" x14ac:dyDescent="0.3">
      <c r="B42" s="14">
        <v>4</v>
      </c>
      <c r="C42" s="14" t="s">
        <v>43</v>
      </c>
      <c r="D42" s="38">
        <f>VLOOKUP(B42,typical_polyCoffs!$A$2:$E$7,3,FALSE)</f>
        <v>1.7782794100389223E-3</v>
      </c>
      <c r="E42" s="39">
        <f>VLOOKUP(B42,typical_polyCoffs!$A$2:$E$7,5,FALSE)</f>
        <v>-1</v>
      </c>
      <c r="F42" s="14">
        <v>0.5</v>
      </c>
      <c r="G42" s="4">
        <f t="shared" si="0"/>
        <v>-8.8913970501946116E-4</v>
      </c>
      <c r="H42" s="42">
        <f>G42</f>
        <v>-8.8913970501946116E-4</v>
      </c>
      <c r="I42" s="37">
        <f t="shared" si="1"/>
        <v>-61.020599913279625</v>
      </c>
      <c r="J42" s="48">
        <f t="shared" si="2"/>
        <v>-60.878294820622045</v>
      </c>
      <c r="K42" s="50" t="s">
        <v>64</v>
      </c>
    </row>
    <row r="43" spans="2:11" x14ac:dyDescent="0.3">
      <c r="B43" s="16">
        <v>5</v>
      </c>
      <c r="C43" s="16" t="s">
        <v>34</v>
      </c>
      <c r="D43" s="38">
        <f>VLOOKUP(B43,typical_polyCoffs!$A$2:$E$7,3,FALSE)</f>
        <v>1E-3</v>
      </c>
      <c r="E43" s="39">
        <f>VLOOKUP(B43,typical_polyCoffs!$A$2:$E$7,5,FALSE)</f>
        <v>1</v>
      </c>
      <c r="F43" s="16">
        <v>0.3125</v>
      </c>
      <c r="G43" s="4">
        <f t="shared" si="0"/>
        <v>3.1250000000000001E-4</v>
      </c>
      <c r="H43" s="42">
        <f>G43</f>
        <v>3.1250000000000001E-4</v>
      </c>
      <c r="I43" s="37">
        <f t="shared" si="1"/>
        <v>-70.102999566398111</v>
      </c>
      <c r="J43" s="48">
        <f t="shared" si="2"/>
        <v>-69.960694473740531</v>
      </c>
    </row>
    <row r="44" spans="2:11" x14ac:dyDescent="0.3">
      <c r="B44" s="11">
        <v>3</v>
      </c>
      <c r="C44" s="11" t="s">
        <v>7</v>
      </c>
      <c r="D44" s="38">
        <f>VLOOKUP(B44,typical_polyCoffs!$A$2:$E$7,3,FALSE)</f>
        <v>0.01</v>
      </c>
      <c r="E44" s="39">
        <f>VLOOKUP(B44,typical_polyCoffs!$A$2:$E$7,5,FALSE)</f>
        <v>-1</v>
      </c>
      <c r="F44" s="11">
        <v>0.25</v>
      </c>
      <c r="G44" s="4">
        <f t="shared" si="0"/>
        <v>-2.5000000000000001E-3</v>
      </c>
      <c r="H44" s="43"/>
      <c r="I44" s="37"/>
      <c r="J44" s="48"/>
    </row>
    <row r="45" spans="2:11" x14ac:dyDescent="0.3">
      <c r="B45" s="16">
        <v>5</v>
      </c>
      <c r="C45" s="16" t="s">
        <v>7</v>
      </c>
      <c r="D45" s="38">
        <f>VLOOKUP(B45,typical_polyCoffs!$A$2:$E$7,3,FALSE)</f>
        <v>1E-3</v>
      </c>
      <c r="E45" s="39">
        <f>VLOOKUP(B45,typical_polyCoffs!$A$2:$E$7,5,FALSE)</f>
        <v>1</v>
      </c>
      <c r="F45" s="16">
        <v>0.3125</v>
      </c>
      <c r="G45" s="4">
        <f t="shared" si="0"/>
        <v>3.1250000000000001E-4</v>
      </c>
      <c r="H45" s="44"/>
      <c r="I45" s="37"/>
      <c r="J45" s="48"/>
    </row>
    <row r="46" spans="2:11" x14ac:dyDescent="0.3">
      <c r="B46" s="16">
        <v>5</v>
      </c>
      <c r="C46" s="16" t="s">
        <v>7</v>
      </c>
      <c r="D46" s="38">
        <f>VLOOKUP(B46,typical_polyCoffs!$A$2:$E$7,3,FALSE)</f>
        <v>1E-3</v>
      </c>
      <c r="E46" s="39">
        <f>VLOOKUP(B46,typical_polyCoffs!$A$2:$E$7,5,FALSE)</f>
        <v>1</v>
      </c>
      <c r="F46" s="16">
        <v>1.25</v>
      </c>
      <c r="G46" s="4">
        <f t="shared" si="0"/>
        <v>1.25E-3</v>
      </c>
      <c r="H46" s="42">
        <f>SUM(G44:G46)</f>
        <v>-9.3750000000000018E-4</v>
      </c>
      <c r="I46" s="37">
        <f t="shared" si="1"/>
        <v>-60.560574472004873</v>
      </c>
      <c r="J46" s="48">
        <f t="shared" si="2"/>
        <v>-60.418269379347294</v>
      </c>
      <c r="K46" s="50" t="s">
        <v>62</v>
      </c>
    </row>
    <row r="47" spans="2:11" x14ac:dyDescent="0.3">
      <c r="B47" s="11">
        <v>3</v>
      </c>
      <c r="C47" s="11" t="s">
        <v>13</v>
      </c>
      <c r="D47" s="38">
        <f>VLOOKUP(B47,typical_polyCoffs!$A$2:$E$7,3,FALSE)</f>
        <v>0.01</v>
      </c>
      <c r="E47" s="39">
        <f>VLOOKUP(B47,typical_polyCoffs!$A$2:$E$7,5,FALSE)</f>
        <v>-1</v>
      </c>
      <c r="F47" s="11">
        <v>0.75</v>
      </c>
      <c r="G47" s="4">
        <f t="shared" si="0"/>
        <v>-7.4999999999999997E-3</v>
      </c>
      <c r="H47" s="43"/>
      <c r="I47" s="37"/>
      <c r="J47" s="48"/>
    </row>
    <row r="48" spans="2:11" x14ac:dyDescent="0.3">
      <c r="B48" s="16">
        <v>5</v>
      </c>
      <c r="C48" s="16" t="s">
        <v>30</v>
      </c>
      <c r="D48" s="38">
        <f>VLOOKUP(B48,typical_polyCoffs!$A$2:$E$7,3,FALSE)</f>
        <v>1E-3</v>
      </c>
      <c r="E48" s="39">
        <f>VLOOKUP(B48,typical_polyCoffs!$A$2:$E$7,5,FALSE)</f>
        <v>1</v>
      </c>
      <c r="F48" s="16">
        <v>1.875</v>
      </c>
      <c r="G48" s="4">
        <f t="shared" si="0"/>
        <v>1.8749999999999999E-3</v>
      </c>
      <c r="H48" s="44"/>
      <c r="I48" s="37"/>
      <c r="J48" s="48"/>
    </row>
    <row r="49" spans="2:11" x14ac:dyDescent="0.3">
      <c r="B49" s="16">
        <v>5</v>
      </c>
      <c r="C49" s="16" t="s">
        <v>13</v>
      </c>
      <c r="D49" s="38">
        <f>VLOOKUP(B49,typical_polyCoffs!$A$2:$E$7,3,FALSE)</f>
        <v>1E-3</v>
      </c>
      <c r="E49" s="39">
        <f>VLOOKUP(B49,typical_polyCoffs!$A$2:$E$7,5,FALSE)</f>
        <v>1</v>
      </c>
      <c r="F49" s="16">
        <v>1.25</v>
      </c>
      <c r="G49" s="4">
        <f t="shared" si="0"/>
        <v>1.25E-3</v>
      </c>
      <c r="H49" s="42">
        <f>SUM(G47:G49)</f>
        <v>-4.3749999999999995E-3</v>
      </c>
      <c r="I49" s="37">
        <f t="shared" si="1"/>
        <v>-47.180438852833362</v>
      </c>
      <c r="J49" s="48">
        <f t="shared" si="2"/>
        <v>-47.038133760175782</v>
      </c>
      <c r="K49" s="50" t="s">
        <v>63</v>
      </c>
    </row>
    <row r="50" spans="2:11" x14ac:dyDescent="0.3">
      <c r="B50" s="11">
        <v>3</v>
      </c>
      <c r="C50" s="11" t="s">
        <v>15</v>
      </c>
      <c r="D50" s="38">
        <f>VLOOKUP(B50,typical_polyCoffs!$A$2:$E$7,3,FALSE)</f>
        <v>0.01</v>
      </c>
      <c r="E50" s="39">
        <f>VLOOKUP(B50,typical_polyCoffs!$A$2:$E$7,5,FALSE)</f>
        <v>-1</v>
      </c>
      <c r="F50" s="11">
        <v>0.75</v>
      </c>
      <c r="G50" s="4">
        <f t="shared" si="0"/>
        <v>-7.4999999999999997E-3</v>
      </c>
      <c r="H50" s="43"/>
      <c r="I50" s="37"/>
      <c r="J50" s="48"/>
    </row>
    <row r="51" spans="2:11" x14ac:dyDescent="0.3">
      <c r="B51" s="16">
        <v>5</v>
      </c>
      <c r="C51" s="16" t="s">
        <v>26</v>
      </c>
      <c r="D51" s="38">
        <f>VLOOKUP(B51,typical_polyCoffs!$A$2:$E$7,3,FALSE)</f>
        <v>1E-3</v>
      </c>
      <c r="E51" s="39">
        <f>VLOOKUP(B51,typical_polyCoffs!$A$2:$E$7,5,FALSE)</f>
        <v>1</v>
      </c>
      <c r="F51" s="16">
        <v>1.875</v>
      </c>
      <c r="G51" s="4">
        <f t="shared" si="0"/>
        <v>1.8749999999999999E-3</v>
      </c>
      <c r="H51" s="44"/>
      <c r="I51" s="37"/>
      <c r="J51" s="48"/>
    </row>
    <row r="52" spans="2:11" x14ac:dyDescent="0.3">
      <c r="B52" s="16">
        <v>5</v>
      </c>
      <c r="C52" s="16" t="s">
        <v>15</v>
      </c>
      <c r="D52" s="38">
        <f>VLOOKUP(B52,typical_polyCoffs!$A$2:$E$7,3,FALSE)</f>
        <v>1E-3</v>
      </c>
      <c r="E52" s="39">
        <f>VLOOKUP(B52,typical_polyCoffs!$A$2:$E$7,5,FALSE)</f>
        <v>1</v>
      </c>
      <c r="F52" s="16">
        <v>1.25</v>
      </c>
      <c r="G52" s="4">
        <f t="shared" si="0"/>
        <v>1.25E-3</v>
      </c>
      <c r="H52" s="42">
        <f>SUM(G50:G52)</f>
        <v>-4.3749999999999995E-3</v>
      </c>
      <c r="I52" s="37">
        <f t="shared" si="1"/>
        <v>-47.180438852833362</v>
      </c>
      <c r="J52" s="48">
        <f t="shared" si="2"/>
        <v>-47.038133760175782</v>
      </c>
      <c r="K52" s="50" t="s">
        <v>63</v>
      </c>
    </row>
    <row r="53" spans="2:11" x14ac:dyDescent="0.3">
      <c r="B53" s="11">
        <v>3</v>
      </c>
      <c r="C53" s="11" t="s">
        <v>8</v>
      </c>
      <c r="D53" s="38">
        <f>VLOOKUP(B53,typical_polyCoffs!$A$2:$E$7,3,FALSE)</f>
        <v>0.01</v>
      </c>
      <c r="E53" s="39">
        <f>VLOOKUP(B53,typical_polyCoffs!$A$2:$E$7,5,FALSE)</f>
        <v>-1</v>
      </c>
      <c r="F53" s="11">
        <v>0.25</v>
      </c>
      <c r="G53" s="4">
        <f t="shared" si="0"/>
        <v>-2.5000000000000001E-3</v>
      </c>
      <c r="H53" s="43"/>
      <c r="I53" s="37"/>
      <c r="J53" s="48"/>
    </row>
    <row r="54" spans="2:11" x14ac:dyDescent="0.3">
      <c r="B54" s="16">
        <v>5</v>
      </c>
      <c r="C54" s="16" t="s">
        <v>8</v>
      </c>
      <c r="D54" s="38">
        <f>VLOOKUP(B54,typical_polyCoffs!$A$2:$E$7,3,FALSE)</f>
        <v>1E-3</v>
      </c>
      <c r="E54" s="39">
        <f>VLOOKUP(B54,typical_polyCoffs!$A$2:$E$7,5,FALSE)</f>
        <v>1</v>
      </c>
      <c r="F54" s="16">
        <v>0.3125</v>
      </c>
      <c r="G54" s="4">
        <f t="shared" si="0"/>
        <v>3.1250000000000001E-4</v>
      </c>
      <c r="H54" s="44"/>
      <c r="I54" s="37"/>
      <c r="J54" s="48"/>
    </row>
    <row r="55" spans="2:11" x14ac:dyDescent="0.3">
      <c r="B55" s="16">
        <v>5</v>
      </c>
      <c r="C55" s="16" t="s">
        <v>8</v>
      </c>
      <c r="D55" s="38">
        <f>VLOOKUP(B55,typical_polyCoffs!$A$2:$E$7,3,FALSE)</f>
        <v>1E-3</v>
      </c>
      <c r="E55" s="39">
        <f>VLOOKUP(B55,typical_polyCoffs!$A$2:$E$7,5,FALSE)</f>
        <v>1</v>
      </c>
      <c r="F55" s="16">
        <v>1.25</v>
      </c>
      <c r="G55" s="4">
        <f t="shared" si="0"/>
        <v>1.25E-3</v>
      </c>
      <c r="H55" s="42">
        <f>SUM(G53:G55)</f>
        <v>-9.3750000000000018E-4</v>
      </c>
      <c r="I55" s="37">
        <f t="shared" si="1"/>
        <v>-60.560574472004873</v>
      </c>
      <c r="J55" s="48">
        <f t="shared" si="2"/>
        <v>-60.418269379347294</v>
      </c>
      <c r="K55" s="50" t="s">
        <v>62</v>
      </c>
    </row>
    <row r="56" spans="2:11" x14ac:dyDescent="0.3">
      <c r="B56" s="16">
        <v>5</v>
      </c>
      <c r="C56" s="16" t="s">
        <v>36</v>
      </c>
      <c r="D56" s="38">
        <f>VLOOKUP(B56,typical_polyCoffs!$A$2:$E$7,3,FALSE)</f>
        <v>1E-3</v>
      </c>
      <c r="E56" s="39">
        <f>VLOOKUP(B56,typical_polyCoffs!$A$2:$E$7,5,FALSE)</f>
        <v>1</v>
      </c>
      <c r="F56" s="16">
        <v>0.3125</v>
      </c>
      <c r="G56" s="4">
        <f t="shared" si="0"/>
        <v>3.1250000000000001E-4</v>
      </c>
      <c r="H56" s="42">
        <f>G56</f>
        <v>3.1250000000000001E-4</v>
      </c>
      <c r="I56" s="37">
        <f t="shared" si="1"/>
        <v>-70.102999566398111</v>
      </c>
      <c r="J56" s="48">
        <f t="shared" si="2"/>
        <v>-69.960694473740531</v>
      </c>
    </row>
    <row r="57" spans="2:11" x14ac:dyDescent="0.3">
      <c r="B57" s="14">
        <v>4</v>
      </c>
      <c r="C57" s="14" t="s">
        <v>17</v>
      </c>
      <c r="D57" s="38">
        <f>VLOOKUP(B57,typical_polyCoffs!$A$2:$E$7,3,FALSE)</f>
        <v>1.7782794100389223E-3</v>
      </c>
      <c r="E57" s="39">
        <f>VLOOKUP(B57,typical_polyCoffs!$A$2:$E$7,5,FALSE)</f>
        <v>-1</v>
      </c>
      <c r="F57" s="14">
        <v>0.125</v>
      </c>
      <c r="G57" s="4">
        <f t="shared" si="0"/>
        <v>-2.2228492625486529E-4</v>
      </c>
      <c r="H57" s="42">
        <f t="shared" ref="H57:H67" si="3">G57</f>
        <v>-2.2228492625486529E-4</v>
      </c>
      <c r="I57" s="37">
        <f t="shared" si="1"/>
        <v>-73.061799739838875</v>
      </c>
      <c r="J57" s="48">
        <f t="shared" si="2"/>
        <v>-72.919494647181295</v>
      </c>
    </row>
    <row r="58" spans="2:11" x14ac:dyDescent="0.3">
      <c r="B58" s="14">
        <v>4</v>
      </c>
      <c r="C58" s="14" t="s">
        <v>42</v>
      </c>
      <c r="D58" s="38">
        <f>VLOOKUP(B58,typical_polyCoffs!$A$2:$E$7,3,FALSE)</f>
        <v>1.7782794100389223E-3</v>
      </c>
      <c r="E58" s="39">
        <f>VLOOKUP(B58,typical_polyCoffs!$A$2:$E$7,5,FALSE)</f>
        <v>-1</v>
      </c>
      <c r="F58" s="14">
        <v>0.5</v>
      </c>
      <c r="G58" s="4">
        <f t="shared" si="0"/>
        <v>-8.8913970501946116E-4</v>
      </c>
      <c r="H58" s="42">
        <f t="shared" si="3"/>
        <v>-8.8913970501946116E-4</v>
      </c>
      <c r="I58" s="37">
        <f t="shared" si="1"/>
        <v>-61.020599913279625</v>
      </c>
      <c r="J58" s="48">
        <f t="shared" si="2"/>
        <v>-60.878294820622045</v>
      </c>
      <c r="K58" s="50" t="s">
        <v>64</v>
      </c>
    </row>
    <row r="59" spans="2:11" x14ac:dyDescent="0.3">
      <c r="B59" s="14">
        <v>4</v>
      </c>
      <c r="C59" s="14" t="s">
        <v>22</v>
      </c>
      <c r="D59" s="38">
        <f>VLOOKUP(B59,typical_polyCoffs!$A$2:$E$7,3,FALSE)</f>
        <v>1.7782794100389223E-3</v>
      </c>
      <c r="E59" s="39">
        <f>VLOOKUP(B59,typical_polyCoffs!$A$2:$E$7,5,FALSE)</f>
        <v>-1</v>
      </c>
      <c r="F59" s="14">
        <v>0.75</v>
      </c>
      <c r="G59" s="4">
        <f t="shared" si="0"/>
        <v>-1.3337095575291918E-3</v>
      </c>
      <c r="H59" s="42">
        <f t="shared" si="3"/>
        <v>-1.3337095575291918E-3</v>
      </c>
      <c r="I59" s="37">
        <f t="shared" si="1"/>
        <v>-57.498774732165998</v>
      </c>
      <c r="J59" s="48">
        <f t="shared" si="2"/>
        <v>-57.356469639508418</v>
      </c>
      <c r="K59" s="50" t="s">
        <v>64</v>
      </c>
    </row>
    <row r="60" spans="2:11" x14ac:dyDescent="0.3">
      <c r="B60" s="14">
        <v>4</v>
      </c>
      <c r="C60" s="14" t="s">
        <v>44</v>
      </c>
      <c r="D60" s="38">
        <f>VLOOKUP(B60,typical_polyCoffs!$A$2:$E$7,3,FALSE)</f>
        <v>1.7782794100389223E-3</v>
      </c>
      <c r="E60" s="39">
        <f>VLOOKUP(B60,typical_polyCoffs!$A$2:$E$7,5,FALSE)</f>
        <v>-1</v>
      </c>
      <c r="F60" s="14">
        <v>0.5</v>
      </c>
      <c r="G60" s="4">
        <f t="shared" si="0"/>
        <v>-8.8913970501946116E-4</v>
      </c>
      <c r="H60" s="42">
        <f t="shared" si="3"/>
        <v>-8.8913970501946116E-4</v>
      </c>
      <c r="I60" s="37">
        <f t="shared" si="1"/>
        <v>-61.020599913279625</v>
      </c>
      <c r="J60" s="48">
        <f t="shared" si="2"/>
        <v>-60.878294820622045</v>
      </c>
      <c r="K60" s="50" t="s">
        <v>64</v>
      </c>
    </row>
    <row r="61" spans="2:11" x14ac:dyDescent="0.3">
      <c r="B61" s="14">
        <v>4</v>
      </c>
      <c r="C61" s="14" t="s">
        <v>18</v>
      </c>
      <c r="D61" s="38">
        <f>VLOOKUP(B61,typical_polyCoffs!$A$2:$E$7,3,FALSE)</f>
        <v>1.7782794100389223E-3</v>
      </c>
      <c r="E61" s="39">
        <f>VLOOKUP(B61,typical_polyCoffs!$A$2:$E$7,5,FALSE)</f>
        <v>-1</v>
      </c>
      <c r="F61" s="14">
        <v>0.125</v>
      </c>
      <c r="G61" s="4">
        <f t="shared" si="0"/>
        <v>-2.2228492625486529E-4</v>
      </c>
      <c r="H61" s="42">
        <f t="shared" si="3"/>
        <v>-2.2228492625486529E-4</v>
      </c>
      <c r="I61" s="37">
        <f t="shared" si="1"/>
        <v>-73.061799739838875</v>
      </c>
      <c r="J61" s="48">
        <f t="shared" si="2"/>
        <v>-72.919494647181295</v>
      </c>
    </row>
    <row r="62" spans="2:11" x14ac:dyDescent="0.3">
      <c r="B62" s="16">
        <v>5</v>
      </c>
      <c r="C62" s="16" t="s">
        <v>23</v>
      </c>
      <c r="D62" s="38">
        <f>VLOOKUP(B62,typical_polyCoffs!$A$2:$E$7,3,FALSE)</f>
        <v>1E-3</v>
      </c>
      <c r="E62" s="39">
        <f>VLOOKUP(B62,typical_polyCoffs!$A$2:$E$7,5,FALSE)</f>
        <v>1</v>
      </c>
      <c r="F62" s="16">
        <v>6.25E-2</v>
      </c>
      <c r="G62" s="4">
        <f t="shared" si="0"/>
        <v>6.2500000000000001E-5</v>
      </c>
      <c r="H62" s="42">
        <f t="shared" si="3"/>
        <v>6.2500000000000001E-5</v>
      </c>
      <c r="I62" s="37">
        <f t="shared" si="1"/>
        <v>-84.0823996531185</v>
      </c>
      <c r="J62" s="48">
        <f t="shared" si="2"/>
        <v>-83.940094560460921</v>
      </c>
    </row>
    <row r="63" spans="2:11" x14ac:dyDescent="0.3">
      <c r="B63" s="16">
        <v>5</v>
      </c>
      <c r="C63" s="16" t="s">
        <v>33</v>
      </c>
      <c r="D63" s="38">
        <f>VLOOKUP(B63,typical_polyCoffs!$A$2:$E$7,3,FALSE)</f>
        <v>1E-3</v>
      </c>
      <c r="E63" s="39">
        <f>VLOOKUP(B63,typical_polyCoffs!$A$2:$E$7,5,FALSE)</f>
        <v>1</v>
      </c>
      <c r="F63" s="16">
        <v>0.3125</v>
      </c>
      <c r="G63" s="4">
        <f t="shared" si="0"/>
        <v>3.1250000000000001E-4</v>
      </c>
      <c r="H63" s="42">
        <f t="shared" si="3"/>
        <v>3.1250000000000001E-4</v>
      </c>
      <c r="I63" s="37">
        <f t="shared" si="1"/>
        <v>-70.102999566398111</v>
      </c>
      <c r="J63" s="48">
        <f t="shared" si="2"/>
        <v>-69.960694473740531</v>
      </c>
    </row>
    <row r="64" spans="2:11" x14ac:dyDescent="0.3">
      <c r="B64" s="16">
        <v>5</v>
      </c>
      <c r="C64" s="16" t="s">
        <v>28</v>
      </c>
      <c r="D64" s="38">
        <f>VLOOKUP(B64,typical_polyCoffs!$A$2:$E$7,3,FALSE)</f>
        <v>1E-3</v>
      </c>
      <c r="E64" s="39">
        <f>VLOOKUP(B64,typical_polyCoffs!$A$2:$E$7,5,FALSE)</f>
        <v>1</v>
      </c>
      <c r="F64" s="16">
        <v>0.625</v>
      </c>
      <c r="G64" s="4">
        <f t="shared" si="0"/>
        <v>6.2500000000000001E-4</v>
      </c>
      <c r="H64" s="42">
        <f t="shared" si="3"/>
        <v>6.2500000000000001E-4</v>
      </c>
      <c r="I64" s="37">
        <f t="shared" si="1"/>
        <v>-64.082399653118486</v>
      </c>
      <c r="J64" s="48">
        <f t="shared" si="2"/>
        <v>-63.940094560460906</v>
      </c>
    </row>
    <row r="65" spans="2:10" x14ac:dyDescent="0.3">
      <c r="B65" s="16">
        <v>5</v>
      </c>
      <c r="C65" s="16" t="s">
        <v>32</v>
      </c>
      <c r="D65" s="38">
        <f>VLOOKUP(B65,typical_polyCoffs!$A$2:$E$7,3,FALSE)</f>
        <v>1E-3</v>
      </c>
      <c r="E65" s="39">
        <f>VLOOKUP(B65,typical_polyCoffs!$A$2:$E$7,5,FALSE)</f>
        <v>1</v>
      </c>
      <c r="F65" s="16">
        <v>0.625</v>
      </c>
      <c r="G65" s="4">
        <f t="shared" si="0"/>
        <v>6.2500000000000001E-4</v>
      </c>
      <c r="H65" s="42">
        <f t="shared" si="3"/>
        <v>6.2500000000000001E-4</v>
      </c>
      <c r="I65" s="37">
        <f t="shared" si="1"/>
        <v>-64.082399653118486</v>
      </c>
      <c r="J65" s="48">
        <f t="shared" si="2"/>
        <v>-63.940094560460906</v>
      </c>
    </row>
    <row r="66" spans="2:10" x14ac:dyDescent="0.3">
      <c r="B66" s="16">
        <v>5</v>
      </c>
      <c r="C66" s="16" t="s">
        <v>35</v>
      </c>
      <c r="D66" s="38">
        <f>VLOOKUP(B66,typical_polyCoffs!$A$2:$E$7,3,FALSE)</f>
        <v>1E-3</v>
      </c>
      <c r="E66" s="39">
        <f>VLOOKUP(B66,typical_polyCoffs!$A$2:$E$7,5,FALSE)</f>
        <v>1</v>
      </c>
      <c r="F66" s="16">
        <v>0.3125</v>
      </c>
      <c r="G66" s="4">
        <f t="shared" si="0"/>
        <v>3.1250000000000001E-4</v>
      </c>
      <c r="H66" s="42">
        <f t="shared" si="3"/>
        <v>3.1250000000000001E-4</v>
      </c>
      <c r="I66" s="37">
        <f t="shared" si="1"/>
        <v>-70.102999566398111</v>
      </c>
      <c r="J66" s="48">
        <f t="shared" si="2"/>
        <v>-69.960694473740531</v>
      </c>
    </row>
    <row r="67" spans="2:10" x14ac:dyDescent="0.3">
      <c r="B67" s="16">
        <v>5</v>
      </c>
      <c r="C67" s="16" t="s">
        <v>24</v>
      </c>
      <c r="D67" s="38">
        <f>VLOOKUP(B67,typical_polyCoffs!$A$2:$E$7,3,FALSE)</f>
        <v>1E-3</v>
      </c>
      <c r="E67" s="39">
        <f>VLOOKUP(B67,typical_polyCoffs!$A$2:$E$7,5,FALSE)</f>
        <v>1</v>
      </c>
      <c r="F67" s="16">
        <v>6.25E-2</v>
      </c>
      <c r="G67" s="4">
        <f t="shared" si="0"/>
        <v>6.2500000000000001E-5</v>
      </c>
      <c r="H67" s="42">
        <f t="shared" si="3"/>
        <v>6.2500000000000001E-5</v>
      </c>
      <c r="I67" s="37">
        <f t="shared" si="1"/>
        <v>-84.0823996531185</v>
      </c>
      <c r="J67" s="48">
        <f t="shared" si="2"/>
        <v>-83.940094560460921</v>
      </c>
    </row>
  </sheetData>
  <conditionalFormatting sqref="J1:J20 J22:J26 J28:J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B6BC-B9F1-4C74-BB19-9BC462A56666}">
  <dimension ref="A1:E7"/>
  <sheetViews>
    <sheetView zoomScale="205" zoomScaleNormal="205" workbookViewId="0">
      <selection activeCell="D2" sqref="D2"/>
    </sheetView>
  </sheetViews>
  <sheetFormatPr defaultRowHeight="15" x14ac:dyDescent="0.25"/>
  <cols>
    <col min="1" max="2" width="9.140625" style="20"/>
    <col min="3" max="3" width="14.5703125" style="20" bestFit="1" customWidth="1"/>
    <col min="4" max="4" width="14.5703125" style="20" customWidth="1"/>
    <col min="5" max="16384" width="9.140625" style="20"/>
  </cols>
  <sheetData>
    <row r="1" spans="1:5" ht="24" customHeight="1" x14ac:dyDescent="0.25">
      <c r="D1" s="51" t="s">
        <v>65</v>
      </c>
    </row>
    <row r="2" spans="1:5" ht="15.75" x14ac:dyDescent="0.3">
      <c r="B2" s="21"/>
      <c r="C2" s="21" t="s">
        <v>51</v>
      </c>
      <c r="D2" s="21" t="s">
        <v>50</v>
      </c>
      <c r="E2" s="21" t="s">
        <v>52</v>
      </c>
    </row>
    <row r="3" spans="1:5" ht="15.75" x14ac:dyDescent="0.3">
      <c r="A3" s="19">
        <v>1</v>
      </c>
      <c r="B3" s="34" t="s">
        <v>45</v>
      </c>
      <c r="C3" s="35">
        <f>10^(D3/10)</f>
        <v>1</v>
      </c>
      <c r="D3" s="36">
        <v>0</v>
      </c>
      <c r="E3" s="34">
        <v>1</v>
      </c>
    </row>
    <row r="4" spans="1:5" ht="15.75" x14ac:dyDescent="0.3">
      <c r="A4" s="19">
        <v>2</v>
      </c>
      <c r="B4" s="31" t="s">
        <v>46</v>
      </c>
      <c r="C4" s="32">
        <f t="shared" ref="C4:C7" si="0">10^(D4/20)</f>
        <v>5.6234132519034884E-2</v>
      </c>
      <c r="D4" s="33">
        <v>-25</v>
      </c>
      <c r="E4" s="31">
        <v>1</v>
      </c>
    </row>
    <row r="5" spans="1:5" ht="15.75" x14ac:dyDescent="0.3">
      <c r="A5" s="19">
        <v>3</v>
      </c>
      <c r="B5" s="28" t="s">
        <v>47</v>
      </c>
      <c r="C5" s="29">
        <f t="shared" si="0"/>
        <v>0.01</v>
      </c>
      <c r="D5" s="30">
        <v>-40</v>
      </c>
      <c r="E5" s="28">
        <v>-1</v>
      </c>
    </row>
    <row r="6" spans="1:5" ht="15.75" x14ac:dyDescent="0.3">
      <c r="A6" s="19">
        <v>4</v>
      </c>
      <c r="B6" s="25" t="s">
        <v>48</v>
      </c>
      <c r="C6" s="26">
        <f t="shared" si="0"/>
        <v>1.7782794100389223E-3</v>
      </c>
      <c r="D6" s="27">
        <v>-55</v>
      </c>
      <c r="E6" s="25">
        <v>-1</v>
      </c>
    </row>
    <row r="7" spans="1:5" ht="15.75" x14ac:dyDescent="0.3">
      <c r="A7" s="19">
        <v>5</v>
      </c>
      <c r="B7" s="22" t="s">
        <v>49</v>
      </c>
      <c r="C7" s="23">
        <f t="shared" si="0"/>
        <v>1E-3</v>
      </c>
      <c r="D7" s="24">
        <v>-60</v>
      </c>
      <c r="E7" s="2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inputTonesHere</vt:lpstr>
      <vt:lpstr>orderedByFreq</vt:lpstr>
      <vt:lpstr>orderedAndCombined</vt:lpstr>
      <vt:lpstr>typical_polyCoffs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2023-01-04T21:07:06Z</dcterms:created>
  <dcterms:modified xsi:type="dcterms:W3CDTF">2023-01-09T15:12:20Z</dcterms:modified>
</cp:coreProperties>
</file>